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EXTSONS\TM\Veröffentlichungspflichten\Neu\"/>
    </mc:Choice>
  </mc:AlternateContent>
  <xr:revisionPtr revIDLastSave="0" documentId="8_{CEC9DAC9-5327-41D8-BD88-BB55C9C95317}" xr6:coauthVersionLast="47" xr6:coauthVersionMax="47" xr10:uidLastSave="{00000000-0000-0000-0000-000000000000}"/>
  <bookViews>
    <workbookView xWindow="-120" yWindow="-120" windowWidth="29040" windowHeight="15990" tabRatio="789" firstSheet="1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I18" i="7"/>
  <c r="J18" i="7"/>
  <c r="K18" i="7"/>
  <c r="L18" i="7"/>
  <c r="Q18" i="7" s="1"/>
  <c r="M18" i="7"/>
  <c r="N18" i="7"/>
  <c r="O18" i="7"/>
  <c r="P18" i="7"/>
  <c r="R18" i="7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X21" i="7" s="1"/>
  <c r="T21" i="7"/>
  <c r="U21" i="7"/>
  <c r="V21" i="7"/>
  <c r="W21" i="7"/>
  <c r="H22" i="7"/>
  <c r="I22" i="7"/>
  <c r="J22" i="7"/>
  <c r="K22" i="7"/>
  <c r="L22" i="7"/>
  <c r="M22" i="7"/>
  <c r="N22" i="7"/>
  <c r="O22" i="7"/>
  <c r="P22" i="7"/>
  <c r="R22" i="7"/>
  <c r="S22" i="7"/>
  <c r="X22" i="7" s="1"/>
  <c r="T22" i="7"/>
  <c r="U22" i="7"/>
  <c r="V22" i="7"/>
  <c r="W22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F18" i="7"/>
  <c r="F19" i="7"/>
  <c r="F20" i="7"/>
  <c r="F21" i="7"/>
  <c r="F22" i="7"/>
  <c r="F23" i="7"/>
  <c r="F24" i="7"/>
  <c r="H17" i="7"/>
  <c r="I17" i="7"/>
  <c r="J17" i="7"/>
  <c r="K17" i="7"/>
  <c r="L17" i="7"/>
  <c r="M17" i="7"/>
  <c r="N17" i="7"/>
  <c r="O17" i="7"/>
  <c r="P17" i="7"/>
  <c r="R17" i="7"/>
  <c r="S17" i="7"/>
  <c r="X17" i="7" s="1"/>
  <c r="T17" i="7"/>
  <c r="U17" i="7"/>
  <c r="V17" i="7"/>
  <c r="W17" i="7"/>
  <c r="F17" i="7"/>
  <c r="H16" i="7"/>
  <c r="I16" i="7"/>
  <c r="J16" i="7"/>
  <c r="K16" i="7"/>
  <c r="L16" i="7"/>
  <c r="M16" i="7"/>
  <c r="N16" i="7"/>
  <c r="O16" i="7"/>
  <c r="P16" i="7"/>
  <c r="R16" i="7"/>
  <c r="X16" i="7" s="1"/>
  <c r="S16" i="7"/>
  <c r="T16" i="7"/>
  <c r="U16" i="7"/>
  <c r="V16" i="7"/>
  <c r="W16" i="7"/>
  <c r="F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24" i="7" l="1"/>
  <c r="X24" i="7"/>
  <c r="Q23" i="7"/>
  <c r="X23" i="7"/>
  <c r="Q22" i="7"/>
  <c r="Q21" i="7"/>
  <c r="Q20" i="7"/>
  <c r="X20" i="7"/>
  <c r="Q19" i="7"/>
  <c r="X19" i="7"/>
  <c r="X18" i="7"/>
  <c r="Q17" i="7"/>
  <c r="Q16" i="7"/>
  <c r="X14" i="7"/>
  <c r="Q12" i="7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<sst xmlns="http://schemas.openxmlformats.org/spreadsheetml/2006/main" count="1395" uniqueCount="676">
  <si>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</si>
  <si>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</si>
  <si>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</si>
  <si>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</si>
  <si>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</si>
  <si>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</si>
  <si>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</si>
  <si>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</si>
  <si>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</si>
  <si>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</si>
  <si>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</si>
  <si>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</si>
  <si>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</si>
  <si>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</si>
  <si>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</si>
  <si>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</si>
  <si>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</si>
  <si>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</si>
  <si>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</si>
  <si>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</si>
  <si>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</si>
  <si>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0.2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</si>
  <si>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</si>
  <si>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</si>
  <si>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</si>
  <si>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</si>
  <si>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</si>
  <si>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>Stadtwerke Iserlohn GmbH</t>
  </si>
  <si>
    <t>2.</t>
  </si>
  <si>
    <t>Marktpartner-ID (DVGW-Nummer des Netzbetreibers)</t>
  </si>
  <si>
    <t>3.</t>
  </si>
  <si>
    <t>Straße, Nr.:</t>
  </si>
  <si>
    <t>Stefanstr. 4-8</t>
  </si>
  <si>
    <t>4.</t>
  </si>
  <si>
    <t>Postleitzahl:</t>
  </si>
  <si>
    <t>D-58638</t>
  </si>
  <si>
    <t>5.</t>
  </si>
  <si>
    <t>Ort:</t>
  </si>
  <si>
    <t>Iserlohn</t>
  </si>
  <si>
    <t>6.</t>
  </si>
  <si>
    <t>Ansprechpartner SLP-Bilanzierung:</t>
  </si>
  <si>
    <t>Thorsten Mies</t>
  </si>
  <si>
    <t>7.</t>
  </si>
  <si>
    <t>Email-Adresse:</t>
  </si>
  <si>
    <t>t.mies@stadtwerke-iserlohn.de</t>
  </si>
  <si>
    <t>8.</t>
  </si>
  <si>
    <t>Telefonnummer des Ansprechpartners:</t>
  </si>
  <si>
    <t>02371/8071372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</si>
  <si>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</si>
  <si>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</si>
  <si>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</si>
  <si>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</si>
  <si>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</si>
  <si>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</si>
  <si>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</si>
  <si>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</si>
  <si>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</si>
  <si>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</si>
  <si>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</si>
  <si>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</si>
  <si>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</si>
  <si>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</si>
  <si>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</si>
  <si>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</si>
  <si>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</si>
  <si>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</si>
  <si>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</si>
  <si>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</si>
  <si>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</si>
  <si>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</si>
  <si>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</si>
  <si>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</si>
  <si>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</si>
  <si>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</si>
  <si>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</si>
  <si>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</si>
  <si>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</si>
  <si>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</si>
  <si>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</si>
  <si>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H-Gas</t>
  </si>
  <si>
    <t>L-Gas</t>
  </si>
  <si>
    <t>12.</t>
  </si>
  <si>
    <t>Netzkontonummer:</t>
  </si>
  <si>
    <t>THE0NKH700406000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</si>
  <si>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</si>
  <si>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</si>
  <si>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</si>
  <si>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</si>
  <si>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</si>
  <si>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</si>
  <si>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</si>
  <si>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</si>
  <si>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</si>
  <si>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</si>
  <si>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</si>
  <si>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</si>
  <si>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</si>
  <si>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</si>
  <si>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</si>
  <si>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</si>
  <si>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</si>
  <si>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</si>
  <si>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</si>
  <si>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</si>
  <si>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</si>
  <si>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</si>
  <si>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</si>
  <si>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</si>
  <si>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</si>
  <si>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</si>
  <si>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</si>
  <si>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</si>
  <si>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</si>
  <si>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</si>
  <si>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</si>
  <si>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</si>
  <si>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</si>
  <si>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</si>
  <si>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</si>
  <si>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</si>
  <si>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</si>
  <si>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</si>
  <si>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</si>
  <si>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</si>
  <si>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</si>
  <si>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</si>
  <si>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</si>
  <si>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</si>
  <si>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</si>
  <si>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</si>
  <si>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</si>
  <si>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</si>
  <si>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</si>
  <si>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</si>
  <si>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</si>
  <si>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20.</t>
  </si>
  <si>
    <t xml:space="preserve">Anzahl der Temperaturgebiete des NG: 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</si>
  <si>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</si>
  <si>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</si>
  <si>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</si>
  <si>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</si>
  <si>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</si>
  <si>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</si>
  <si>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</si>
  <si>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</si>
  <si>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</si>
  <si>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</si>
  <si>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</si>
  <si>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</si>
  <si>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</si>
  <si>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</si>
  <si>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</si>
  <si>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</si>
  <si>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Netzbetreiber Musterstadt GmbH</t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</si>
  <si>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</si>
  <si>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</si>
  <si>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</si>
  <si>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</si>
  <si>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</si>
  <si>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</si>
  <si>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</si>
  <si>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</si>
  <si>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</si>
  <si>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</si>
  <si>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</si>
  <si>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</si>
  <si>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</si>
  <si>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</si>
  <si>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</si>
  <si>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</si>
  <si>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</si>
  <si>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</si>
  <si>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</si>
  <si>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</si>
  <si>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</si>
  <si>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</si>
  <si>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</si>
  <si>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</si>
  <si>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</si>
  <si>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</si>
  <si>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BTU EVU Rechenzentrum GmbH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</si>
  <si>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</si>
  <si>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</si>
  <si>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</si>
  <si>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</si>
  <si>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</si>
  <si>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</si>
  <si>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</si>
  <si>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</si>
  <si>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</si>
  <si>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</si>
  <si>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</si>
  <si>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</si>
  <si>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</si>
  <si>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</si>
  <si>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</si>
  <si>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</si>
  <si>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</si>
  <si>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</si>
  <si>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</si>
  <si>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</si>
  <si>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</si>
  <si>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</si>
  <si>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DWD</t>
  </si>
  <si>
    <t>Auswahlfeld</t>
  </si>
  <si>
    <t>MeteoGroup</t>
  </si>
  <si>
    <t>Name der Station</t>
  </si>
  <si>
    <t>Hemer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</si>
  <si>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</si>
  <si>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</si>
  <si>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</si>
  <si>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</si>
  <si>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</si>
  <si>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</si>
  <si>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</si>
  <si>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</si>
  <si>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Individuelle GPT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</si>
  <si>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</si>
  <si>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</si>
  <si>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</si>
  <si>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</si>
  <si>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</si>
  <si>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</si>
  <si>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</si>
  <si>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</si>
  <si>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</si>
  <si>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</si>
  <si>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</si>
  <si>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</si>
  <si>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</si>
  <si>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</si>
  <si>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</si>
  <si>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</si>
  <si>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</si>
  <si>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</si>
  <si>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</si>
  <si>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</si>
  <si>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</si>
  <si>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</si>
  <si>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</si>
  <si>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</si>
  <si>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</si>
  <si>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</si>
  <si>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</si>
  <si>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</si>
  <si>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UCT</t>
  </si>
  <si>
    <t>CET/CEST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</si>
  <si>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</si>
  <si>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</si>
  <si>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</si>
  <si>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</si>
  <si>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</si>
  <si>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</si>
  <si>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</si>
  <si>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</si>
  <si>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</si>
  <si>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</si>
  <si>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</si>
  <si>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</si>
  <si>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</si>
  <si>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</si>
  <si>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</si>
  <si>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</si>
  <si>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</si>
  <si>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</si>
  <si>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</si>
  <si>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Wetterdienstleister ABC</t>
  </si>
  <si>
    <t>ABC-St.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</si>
  <si>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</si>
  <si>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</si>
  <si>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</si>
  <si>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</si>
  <si>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</si>
  <si>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</si>
  <si>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</si>
  <si>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</si>
  <si>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</si>
  <si>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</si>
  <si>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</si>
  <si>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</si>
  <si>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</si>
  <si>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</si>
  <si>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</si>
  <si>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</si>
  <si>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</si>
  <si>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</si>
  <si>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</si>
  <si>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</si>
  <si>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</si>
  <si>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</si>
  <si>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</si>
  <si>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</si>
  <si>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</si>
  <si>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</si>
  <si>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</si>
  <si>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</si>
  <si>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</si>
  <si>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</si>
  <si>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</si>
  <si>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NW_HEF04</t>
  </si>
  <si>
    <t>NW_HMF04</t>
  </si>
  <si>
    <t>DE_GKO04</t>
  </si>
  <si>
    <t>DE_GHA04</t>
  </si>
  <si>
    <t>DE_GMK04</t>
  </si>
  <si>
    <t>DE_GBD04</t>
  </si>
  <si>
    <t>DE_GGA04</t>
  </si>
  <si>
    <t>DE_GBH04</t>
  </si>
  <si>
    <t>DE_GBA04</t>
  </si>
  <si>
    <t>DE_GWA04</t>
  </si>
  <si>
    <t>DE_GGB04</t>
  </si>
  <si>
    <t>DE_GPD04</t>
  </si>
  <si>
    <t>DE_HKO03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</si>
  <si>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</si>
  <si>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</si>
  <si>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</si>
  <si>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</si>
  <si>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</si>
  <si>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</si>
  <si>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</si>
  <si>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</si>
  <si>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</si>
  <si>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</si>
  <si>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</si>
  <si>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</si>
  <si>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</si>
  <si>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</si>
  <si>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</si>
  <si>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</si>
  <si>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</si>
  <si>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</si>
  <si>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</si>
  <si>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</si>
  <si>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</si>
  <si>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</si>
  <si>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</si>
  <si>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</si>
  <si>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</si>
  <si>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</si>
  <si>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</si>
  <si>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</si>
  <si>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</si>
  <si>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</si>
  <si>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</si>
  <si>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</si>
  <si>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</si>
  <si>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</si>
  <si>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</si>
  <si>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</si>
  <si>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</si>
  <si>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</si>
  <si>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</si>
  <si>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</si>
  <si>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</si>
  <si>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</si>
  <si>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</si>
  <si>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</si>
  <si>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</si>
  <si>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</si>
  <si>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</si>
  <si>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</si>
  <si>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</si>
  <si>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</si>
  <si>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</si>
  <si>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</si>
  <si>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</si>
  <si>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</si>
  <si>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</si>
  <si>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</si>
  <si>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</si>
  <si>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</si>
  <si>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</si>
  <si>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</si>
  <si>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</si>
  <si>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</si>
  <si>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</si>
  <si>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</si>
  <si>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</si>
  <si>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</si>
  <si>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</si>
  <si>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</si>
  <si>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</si>
  <si>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</si>
  <si>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</si>
  <si>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</si>
  <si>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</si>
  <si>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</si>
  <si>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</si>
  <si>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</si>
  <si>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</si>
  <si>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</si>
  <si>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</si>
  <si>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</si>
  <si>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</si>
  <si>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</si>
  <si>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</si>
  <si>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</si>
  <si>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</si>
  <si>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</si>
  <si>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</si>
  <si>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</si>
  <si>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</si>
  <si>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</si>
  <si>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</si>
  <si>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</si>
  <si>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</si>
  <si>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</si>
  <si>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</si>
  <si>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</si>
  <si>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</si>
  <si>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</si>
  <si>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</si>
  <si>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</si>
  <si>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</si>
  <si>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</si>
  <si>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</si>
  <si>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</si>
  <si>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</si>
  <si>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</si>
  <si>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</si>
  <si>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</si>
  <si>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</si>
  <si>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</si>
  <si>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</si>
  <si>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</si>
  <si>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</si>
  <si>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</si>
  <si>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</si>
  <si>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</si>
  <si>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</si>
  <si>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</si>
  <si>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</si>
  <si>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</si>
  <si>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</si>
  <si>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</si>
  <si>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</si>
  <si>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</si>
  <si>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</si>
  <si>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</si>
  <si>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</si>
  <si>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</si>
  <si>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</si>
  <si>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</si>
  <si>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</si>
  <si>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</si>
  <si>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</si>
  <si>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</si>
  <si>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</si>
  <si>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</si>
  <si>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</si>
  <si>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</si>
  <si>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</si>
  <si>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</si>
  <si>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</si>
  <si>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</si>
  <si>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</si>
  <si>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</si>
  <si>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</si>
  <si>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</si>
  <si>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</si>
  <si>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</si>
  <si>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</si>
  <si>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</si>
  <si>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</si>
  <si>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</si>
  <si>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</si>
  <si>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</si>
  <si>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</si>
  <si>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</si>
  <si>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</si>
  <si>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</si>
  <si>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</si>
  <si>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</si>
  <si>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</si>
  <si>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</si>
  <si>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</si>
  <si>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</si>
  <si>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</si>
  <si>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</si>
  <si>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</si>
  <si>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</si>
  <si>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</si>
  <si>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</si>
  <si>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</si>
  <si>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</si>
  <si>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</si>
  <si>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</si>
  <si>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</si>
  <si>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</si>
  <si>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</si>
  <si>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</si>
  <si>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N14</t>
  </si>
  <si>
    <t>NW_HMF03</t>
  </si>
  <si>
    <t>N23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</si>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</sst>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1" fontId="12" fillId="0" borderId="0" xfId="3" applyNumberFormat="1" applyFont="1" applyAlignment="1" applyProtection="1">
      <alignment vertical="top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268129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.mies@stadtwerke-iserlohn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0</v>
      </c>
    </row>
    <row r="3" spans="2:7"/>
    <row r="4" spans="2:7">
      <c r="B4" t="s">
        <v>1</v>
      </c>
    </row>
    <row r="5" spans="2:7">
      <c r="B5" t="s">
        <v>2</v>
      </c>
    </row>
    <row r="6" spans="2:7"/>
    <row r="7" spans="2:7">
      <c r="B7" t="s">
        <v>3</v>
      </c>
    </row>
    <row r="8" spans="2:7">
      <c r="B8" t="s">
        <v>4</v>
      </c>
    </row>
    <row r="9" spans="2:7"/>
    <row r="10" spans="2:7">
      <c r="B10" s="10" t="s">
        <v>5</v>
      </c>
    </row>
    <row r="11" spans="2:7">
      <c r="B11" t="s">
        <v>6</v>
      </c>
    </row>
    <row r="12" spans="2:7">
      <c r="B12" t="s">
        <v>7</v>
      </c>
    </row>
    <row r="13" spans="2:7">
      <c r="B13" t="s">
        <v>8</v>
      </c>
    </row>
    <row r="14" spans="2:7"/>
    <row r="15" spans="2:7">
      <c r="B15" s="14" t="s">
        <v>9</v>
      </c>
    </row>
    <row r="16" spans="2:7">
      <c r="G16" s="7"/>
    </row>
    <row r="17" spans="2:3">
      <c r="B17" s="2" t="s">
        <v>10</v>
      </c>
    </row>
    <row r="18" spans="2:3">
      <c r="B18" s="12" t="s">
        <v>11</v>
      </c>
    </row>
    <row r="19" spans="2:3">
      <c r="B19" s="12" t="s">
        <v>12</v>
      </c>
    </row>
    <row r="20" spans="2:3">
      <c r="B20" s="2"/>
    </row>
    <row r="21" spans="2:3">
      <c r="B21" s="2" t="s">
        <v>13</v>
      </c>
    </row>
    <row r="22" spans="2:3">
      <c r="B22" s="12" t="s">
        <v>14</v>
      </c>
    </row>
    <row r="23" spans="2:3">
      <c r="B23" s="12" t="s">
        <v>15</v>
      </c>
    </row>
    <row r="24" spans="2:3">
      <c r="B24" s="2"/>
    </row>
    <row r="25" spans="2:3">
      <c r="B25" s="2" t="s">
        <v>16</v>
      </c>
    </row>
    <row r="26" spans="2:3">
      <c r="B26" s="12" t="s">
        <v>17</v>
      </c>
    </row>
    <row r="27" spans="2:3">
      <c r="B27" s="12" t="s">
        <v>18</v>
      </c>
    </row>
    <row r="28" spans="2:3"/>
    <row r="29" spans="2:3">
      <c r="B29" s="15" t="s">
        <v>19</v>
      </c>
      <c r="C29" s="13">
        <v>43663</v>
      </c>
    </row>
    <row r="30" spans="2:3">
      <c r="B30" s="15" t="s">
        <v>20</v>
      </c>
      <c r="C30" s="282" t="s">
        <v>21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E32" sqref="E32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22</v>
      </c>
    </row>
    <row r="3" spans="2:6" ht="15" customHeight="1">
      <c r="B3" s="16"/>
    </row>
    <row r="4" spans="2:6" ht="15" customHeight="1">
      <c r="B4" s="16"/>
      <c r="C4" s="48" t="s">
        <v>23</v>
      </c>
      <c r="D4" s="17">
        <v>45170</v>
      </c>
      <c r="F4" s="8"/>
    </row>
    <row r="5" spans="2:6" ht="15" customHeight="1">
      <c r="B5" s="16"/>
    </row>
    <row r="6" spans="2:6" ht="15" customHeight="1">
      <c r="B6" s="16"/>
      <c r="C6" s="48" t="s">
        <v>24</v>
      </c>
      <c r="D6" s="17">
        <v>45170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25</v>
      </c>
      <c r="C9" s="3" t="s">
        <v>26</v>
      </c>
      <c r="D9" s="29" t="s">
        <v>27</v>
      </c>
    </row>
    <row r="10" spans="2:6" ht="15" customHeight="1">
      <c r="B10" s="16"/>
      <c r="C10" s="3"/>
      <c r="D10" s="18"/>
    </row>
    <row r="11" spans="2:6" ht="15" customHeight="1">
      <c r="B11" s="5" t="s">
        <v>28</v>
      </c>
      <c r="C11" s="2" t="s">
        <v>29</v>
      </c>
      <c r="D11" s="283">
        <v>9870040600008</v>
      </c>
    </row>
    <row r="12" spans="2:6" ht="15" customHeight="1">
      <c r="B12" s="16"/>
      <c r="C12" s="3"/>
      <c r="D12" s="18"/>
    </row>
    <row r="13" spans="2:6" ht="15" customHeight="1">
      <c r="B13" s="5" t="s">
        <v>30</v>
      </c>
      <c r="C13" s="3" t="s">
        <v>31</v>
      </c>
      <c r="D13" s="29" t="s">
        <v>32</v>
      </c>
    </row>
    <row r="14" spans="2:6" ht="15" customHeight="1">
      <c r="B14" s="16"/>
      <c r="C14" s="3"/>
      <c r="D14" s="19"/>
    </row>
    <row r="15" spans="2:6" ht="15" customHeight="1">
      <c r="B15" s="5" t="s">
        <v>33</v>
      </c>
      <c r="C15" s="3" t="s">
        <v>34</v>
      </c>
      <c r="D15" s="30" t="s">
        <v>35</v>
      </c>
    </row>
    <row r="16" spans="2:6" ht="15" customHeight="1">
      <c r="B16" s="16"/>
      <c r="C16" s="3"/>
      <c r="D16" s="19"/>
    </row>
    <row r="17" spans="2:15" ht="15" customHeight="1">
      <c r="B17" s="5" t="s">
        <v>36</v>
      </c>
      <c r="C17" s="3" t="s">
        <v>37</v>
      </c>
      <c r="D17" s="29" t="s">
        <v>38</v>
      </c>
    </row>
    <row r="18" spans="2:15" ht="15" customHeight="1">
      <c r="B18" s="16"/>
      <c r="C18" s="3"/>
      <c r="D18" s="19"/>
    </row>
    <row r="19" spans="2:15" ht="15" customHeight="1">
      <c r="B19" s="5" t="s">
        <v>39</v>
      </c>
      <c r="C19" s="3" t="s">
        <v>40</v>
      </c>
      <c r="D19" s="29" t="s">
        <v>41</v>
      </c>
    </row>
    <row r="20" spans="2:15" ht="15" customHeight="1">
      <c r="B20" s="16"/>
      <c r="C20" s="3"/>
      <c r="D20" s="19"/>
    </row>
    <row r="21" spans="2:15" ht="15" customHeight="1">
      <c r="B21" s="5" t="s">
        <v>42</v>
      </c>
      <c r="C21" s="3" t="s">
        <v>43</v>
      </c>
      <c r="D21" s="31" t="s">
        <v>44</v>
      </c>
    </row>
    <row r="22" spans="2:15" ht="15" customHeight="1">
      <c r="B22" s="16"/>
      <c r="C22" s="3"/>
      <c r="D22" s="19"/>
    </row>
    <row r="23" spans="2:15" ht="15" customHeight="1">
      <c r="B23" s="5" t="s">
        <v>45</v>
      </c>
      <c r="C23" s="3" t="s">
        <v>46</v>
      </c>
      <c r="D23" s="29" t="s">
        <v>47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48</v>
      </c>
      <c r="C25" s="3" t="s">
        <v>49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50</v>
      </c>
      <c r="C27" t="s">
        <v>51</v>
      </c>
      <c r="D27" s="29" t="s">
        <v>52</v>
      </c>
      <c r="E27" s="27"/>
    </row>
    <row r="28" spans="2:15">
      <c r="C28" s="47" t="s">
        <v>53</v>
      </c>
      <c r="D28" s="33" t="str">
        <f>IF(D27&lt;&gt;C28,VLOOKUP(D27,$C$29:$D$48,2,FALSE),C28)</f>
        <v>Iserlohn</v>
      </c>
      <c r="E28" s="26"/>
    </row>
    <row r="29" spans="2:15">
      <c r="C29" s="16" t="s">
        <v>52</v>
      </c>
      <c r="D29" s="32" t="s">
        <v>38</v>
      </c>
      <c r="E29" s="28"/>
    </row>
    <row r="30" spans="2:15">
      <c r="C30" s="16" t="s">
        <v>54</v>
      </c>
      <c r="D30" s="32"/>
      <c r="E30" s="28"/>
    </row>
    <row r="31" spans="2:15">
      <c r="C31" s="16" t="s">
        <v>55</v>
      </c>
      <c r="D31" s="32"/>
      <c r="E31" s="28"/>
    </row>
    <row r="32" spans="2:15">
      <c r="C32" s="16" t="s">
        <v>56</v>
      </c>
      <c r="D32" s="32"/>
      <c r="E32" s="28"/>
    </row>
    <row r="33" spans="3:5">
      <c r="C33" s="16" t="s">
        <v>57</v>
      </c>
      <c r="D33" s="32"/>
      <c r="E33" s="28"/>
    </row>
    <row r="34" spans="3:5">
      <c r="C34" s="16" t="s">
        <v>58</v>
      </c>
      <c r="D34" s="32"/>
      <c r="E34" s="28"/>
    </row>
    <row r="35" spans="3:5">
      <c r="C35" s="16" t="s">
        <v>59</v>
      </c>
      <c r="D35" s="32"/>
      <c r="E35" s="28"/>
    </row>
    <row r="36" spans="3:5">
      <c r="C36" s="16" t="s">
        <v>60</v>
      </c>
      <c r="D36" s="32"/>
      <c r="E36" s="28"/>
    </row>
    <row r="37" spans="3:5">
      <c r="C37" s="16" t="s">
        <v>61</v>
      </c>
      <c r="D37" s="32"/>
      <c r="E37" s="28"/>
    </row>
    <row r="38" spans="3:5">
      <c r="C38" s="16" t="s">
        <v>62</v>
      </c>
      <c r="D38" s="32"/>
      <c r="E38" s="28"/>
    </row>
    <row r="39" spans="3:5">
      <c r="C39" s="16" t="s">
        <v>63</v>
      </c>
      <c r="D39" s="32"/>
      <c r="E39" s="28"/>
    </row>
    <row r="40" spans="3:5">
      <c r="C40" s="16" t="s">
        <v>64</v>
      </c>
      <c r="D40" s="32"/>
      <c r="E40" s="28"/>
    </row>
    <row r="41" spans="3:5">
      <c r="C41" s="16" t="s">
        <v>65</v>
      </c>
      <c r="D41" s="32"/>
      <c r="E41" s="28"/>
    </row>
    <row r="42" spans="3:5">
      <c r="C42" s="16" t="s">
        <v>66</v>
      </c>
      <c r="D42" s="32"/>
      <c r="E42" s="28"/>
    </row>
    <row r="43" spans="3:5">
      <c r="C43" s="16" t="s">
        <v>67</v>
      </c>
      <c r="D43" s="32"/>
      <c r="E43" s="28"/>
    </row>
    <row r="44" spans="3:5">
      <c r="C44" s="16" t="s">
        <v>68</v>
      </c>
      <c r="D44" s="32"/>
      <c r="E44" s="28"/>
    </row>
    <row r="45" spans="3:5">
      <c r="C45" s="16" t="s">
        <v>69</v>
      </c>
      <c r="D45" s="32"/>
      <c r="E45" s="28"/>
    </row>
    <row r="46" spans="3:5">
      <c r="C46" s="16" t="s">
        <v>70</v>
      </c>
      <c r="D46" s="32"/>
      <c r="E46" s="28"/>
    </row>
    <row r="47" spans="3:5">
      <c r="C47" s="16" t="s">
        <v>71</v>
      </c>
      <c r="D47" s="32"/>
      <c r="E47" s="28"/>
    </row>
    <row r="48" spans="3:5">
      <c r="C48" s="16" t="s">
        <v>72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40" sqref="E40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73</v>
      </c>
    </row>
    <row r="3" spans="2:15" ht="15"/>
    <row r="4" spans="2:15" ht="15"/>
    <row r="5" spans="2:15" ht="15" customHeight="1">
      <c r="B5" s="16"/>
      <c r="C5" s="40" t="s">
        <v>74</v>
      </c>
      <c r="D5" s="42" t="str">
        <f>Netzbetreiber!$D$9</f>
        <v>Stadtwerke Iserlohn GmbH</v>
      </c>
      <c r="H5" s="49"/>
      <c r="I5" s="49"/>
      <c r="J5" s="49"/>
      <c r="K5" s="49"/>
    </row>
    <row r="6" spans="2:15" ht="15" customHeight="1">
      <c r="B6" s="16"/>
      <c r="C6" s="45" t="s">
        <v>75</v>
      </c>
      <c r="D6" s="42" t="str">
        <f>Netzbetreiber!D28</f>
        <v>Iserlohn</v>
      </c>
      <c r="H6" s="49"/>
      <c r="I6" s="49"/>
      <c r="J6" s="49"/>
      <c r="K6" s="49"/>
    </row>
    <row r="7" spans="2:15" ht="15" customHeight="1">
      <c r="B7" s="16"/>
      <c r="C7" s="40" t="s">
        <v>76</v>
      </c>
      <c r="D7" s="284">
        <f>Netzbetreiber!$D$11</f>
        <v>9870040600008</v>
      </c>
      <c r="H7" s="49"/>
      <c r="I7" s="49"/>
      <c r="J7" s="49"/>
      <c r="K7" s="49"/>
    </row>
    <row r="8" spans="2:15" ht="15" customHeight="1">
      <c r="B8" s="16"/>
      <c r="C8" s="40" t="s">
        <v>77</v>
      </c>
      <c r="D8" s="35">
        <f>Netzbetreiber!$D$6</f>
        <v>45170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78</v>
      </c>
      <c r="D11" s="21" t="s">
        <v>79</v>
      </c>
      <c r="H11" s="229" t="s">
        <v>79</v>
      </c>
      <c r="I11" s="229" t="s">
        <v>80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82</v>
      </c>
      <c r="D13" s="29" t="s">
        <v>83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84</v>
      </c>
      <c r="C15" s="20" t="s">
        <v>85</v>
      </c>
      <c r="D15" s="34" t="s">
        <v>86</v>
      </c>
      <c r="H15" s="227" t="s">
        <v>86</v>
      </c>
      <c r="I15" s="227" t="s">
        <v>87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88</v>
      </c>
      <c r="I16" s="228" t="s">
        <v>89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90</v>
      </c>
      <c r="I17" s="228" t="s">
        <v>91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92</v>
      </c>
      <c r="C19" t="s">
        <v>93</v>
      </c>
      <c r="D19" s="34" t="s">
        <v>94</v>
      </c>
      <c r="H19" s="225" t="s">
        <v>94</v>
      </c>
      <c r="I19" s="225" t="s">
        <v>95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96</v>
      </c>
      <c r="H20" s="225" t="s">
        <v>97</v>
      </c>
      <c r="I20" t="s">
        <v>98</v>
      </c>
      <c r="J20"/>
      <c r="K20"/>
      <c r="L20" s="226"/>
    </row>
    <row r="21" spans="2:16" ht="15" customHeight="1">
      <c r="B21" s="16"/>
      <c r="C21" s="2" t="s">
        <v>99</v>
      </c>
      <c r="D21" s="2" t="str">
        <f>IF(D19=$H$19,L21,IF(D20=$H$21,M21,N21))</f>
        <v>=&gt;  Q(D) = KW  x  h(T, SLP-Typ)  x  F(WT)</v>
      </c>
      <c r="H21" s="225" t="s">
        <v>96</v>
      </c>
      <c r="I21" s="225" t="s">
        <v>100</v>
      </c>
      <c r="J21"/>
      <c r="K21"/>
      <c r="L21" s="228" t="s">
        <v>101</v>
      </c>
      <c r="M21" s="228" t="s">
        <v>102</v>
      </c>
      <c r="N21" s="228" t="s">
        <v>103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104</v>
      </c>
      <c r="C23" s="4" t="s">
        <v>105</v>
      </c>
      <c r="D23" s="29" t="s">
        <v>106</v>
      </c>
      <c r="H23" s="227" t="s">
        <v>107</v>
      </c>
      <c r="I23" s="227" t="s">
        <v>106</v>
      </c>
      <c r="J23" s="225"/>
      <c r="K23" s="225"/>
      <c r="L23" s="226"/>
    </row>
    <row r="24" spans="2:16" ht="15" customHeight="1">
      <c r="B24" s="5"/>
      <c r="C24" s="4" t="s">
        <v>108</v>
      </c>
      <c r="D24" s="29" t="s">
        <v>109</v>
      </c>
      <c r="H24" s="253" t="s">
        <v>109</v>
      </c>
      <c r="I24" s="227" t="s">
        <v>110</v>
      </c>
      <c r="J24" s="227" t="s">
        <v>111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112</v>
      </c>
      <c r="I25" s="228" t="s">
        <v>113</v>
      </c>
      <c r="J25" s="228" t="s">
        <v>114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115</v>
      </c>
      <c r="I26" s="228" t="s">
        <v>116</v>
      </c>
      <c r="J26" s="228" t="s">
        <v>117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118</v>
      </c>
      <c r="C28" s="4" t="s">
        <v>119</v>
      </c>
      <c r="D28" s="29" t="s">
        <v>106</v>
      </c>
      <c r="H28" s="227" t="s">
        <v>107</v>
      </c>
      <c r="I28" s="227" t="s">
        <v>106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120</v>
      </c>
      <c r="I29" s="228" t="s">
        <v>121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122</v>
      </c>
      <c r="I30" s="225" t="s">
        <v>115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123</v>
      </c>
      <c r="C32" s="2" t="s">
        <v>124</v>
      </c>
      <c r="D32" s="222">
        <v>13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125</v>
      </c>
      <c r="C34" s="3" t="s">
        <v>126</v>
      </c>
      <c r="D34" s="22">
        <v>1500000</v>
      </c>
      <c r="E34" t="s">
        <v>127</v>
      </c>
      <c r="I34" s="225"/>
      <c r="J34" s="225"/>
      <c r="K34" s="225"/>
      <c r="L34" s="225"/>
      <c r="M34" s="226"/>
    </row>
    <row r="35" spans="2:22" ht="15" customHeight="1">
      <c r="C35" t="s">
        <v>128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129</v>
      </c>
      <c r="C37" s="3" t="s">
        <v>130</v>
      </c>
      <c r="D37" s="24">
        <v>500</v>
      </c>
      <c r="E37" t="s">
        <v>131</v>
      </c>
      <c r="H37" s="49"/>
      <c r="I37" s="49"/>
      <c r="J37" s="49"/>
      <c r="K37" s="49"/>
    </row>
    <row r="38" spans="2:22" ht="15" customHeight="1">
      <c r="C38" t="s">
        <v>132</v>
      </c>
    </row>
    <row r="39" spans="2:22" ht="15" customHeight="1">
      <c r="B39" s="5"/>
      <c r="C39" s="2"/>
    </row>
    <row r="40" spans="2:22" ht="15" customHeight="1">
      <c r="B40" s="5"/>
      <c r="C40" s="2" t="s">
        <v>133</v>
      </c>
    </row>
    <row r="41" spans="2:22" ht="18" customHeight="1">
      <c r="C41" s="2" t="s">
        <v>134</v>
      </c>
    </row>
    <row r="42" spans="2:22" ht="18" customHeight="1">
      <c r="C42" s="2"/>
    </row>
    <row r="43" spans="2:22" ht="15" customHeight="1">
      <c r="B43" s="16" t="s">
        <v>135</v>
      </c>
      <c r="C43" s="40" t="s">
        <v>136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137</v>
      </c>
      <c r="D45" s="32" t="s">
        <v>38</v>
      </c>
    </row>
    <row r="46" spans="2:22" ht="18" customHeight="1">
      <c r="C46" s="16" t="s">
        <v>138</v>
      </c>
      <c r="D46" s="32"/>
    </row>
    <row r="47" spans="2:22" ht="18" customHeight="1">
      <c r="C47" s="16" t="s">
        <v>139</v>
      </c>
      <c r="D47" s="32"/>
    </row>
    <row r="48" spans="2:22" ht="18" customHeight="1">
      <c r="C48" s="16" t="s">
        <v>140</v>
      </c>
      <c r="D48" s="32"/>
    </row>
    <row r="49" spans="3:4" ht="18" customHeight="1">
      <c r="C49" s="16" t="s">
        <v>141</v>
      </c>
      <c r="D49" s="32"/>
    </row>
    <row r="50" spans="3:4" ht="18" customHeight="1">
      <c r="C50" s="16" t="s">
        <v>142</v>
      </c>
      <c r="D50" s="32"/>
    </row>
    <row r="51" spans="3:4" ht="18" customHeight="1">
      <c r="C51" s="16" t="s">
        <v>143</v>
      </c>
      <c r="D51" s="32"/>
    </row>
    <row r="52" spans="3:4" ht="18" customHeight="1">
      <c r="C52" s="16" t="s">
        <v>144</v>
      </c>
      <c r="D52" s="32"/>
    </row>
    <row r="53" spans="3:4" ht="18" customHeight="1">
      <c r="C53" s="16" t="s">
        <v>145</v>
      </c>
      <c r="D53" s="32"/>
    </row>
    <row r="54" spans="3:4" ht="18" customHeight="1">
      <c r="C54" s="16" t="s">
        <v>146</v>
      </c>
      <c r="D54" s="32"/>
    </row>
    <row r="55" spans="3:4" ht="18" customHeight="1">
      <c r="C55" s="16" t="s">
        <v>147</v>
      </c>
      <c r="D55" s="32"/>
    </row>
    <row r="56" spans="3:4" ht="18" customHeight="1">
      <c r="C56" s="16" t="s">
        <v>148</v>
      </c>
      <c r="D56" s="32"/>
    </row>
    <row r="57" spans="3:4" ht="18" customHeight="1">
      <c r="C57" s="16" t="s">
        <v>149</v>
      </c>
      <c r="D57" s="32"/>
    </row>
    <row r="58" spans="3:4" ht="18" customHeight="1">
      <c r="C58" s="16" t="s">
        <v>150</v>
      </c>
      <c r="D58" s="32"/>
    </row>
    <row r="59" spans="3:4" ht="18" customHeight="1">
      <c r="C59" s="16" t="s">
        <v>151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70" zoomScaleNormal="70" workbookViewId="0">
      <selection activeCell="H35" sqref="H3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152</v>
      </c>
    </row>
    <row r="3" spans="1:56" ht="15" customHeight="1">
      <c r="B3" s="6"/>
    </row>
    <row r="4" spans="1:56">
      <c r="C4" s="40" t="s">
        <v>74</v>
      </c>
      <c r="D4" s="41"/>
      <c r="E4" s="42" t="s">
        <v>153</v>
      </c>
    </row>
    <row r="5" spans="1:56">
      <c r="C5" s="40" t="s">
        <v>75</v>
      </c>
      <c r="D5" s="41"/>
      <c r="E5" s="42" t="str">
        <f>Netzbetreiber!D28</f>
        <v>Iserlohn</v>
      </c>
    </row>
    <row r="6" spans="1:56">
      <c r="C6" s="40" t="s">
        <v>76</v>
      </c>
      <c r="D6" s="41"/>
      <c r="E6" s="44">
        <v>123456789</v>
      </c>
    </row>
    <row r="7" spans="1:56">
      <c r="C7" s="40" t="s">
        <v>77</v>
      </c>
      <c r="D7" s="41"/>
      <c r="E7" s="35">
        <v>42278</v>
      </c>
    </row>
    <row r="8" spans="1:56">
      <c r="H8" s="68" t="s">
        <v>154</v>
      </c>
    </row>
    <row r="9" spans="1:56">
      <c r="C9" s="40" t="s">
        <v>155</v>
      </c>
      <c r="F9" s="129">
        <f>'SLP-Verfahren'!D43</f>
        <v>1</v>
      </c>
      <c r="H9" s="143" t="s">
        <v>156</v>
      </c>
    </row>
    <row r="10" spans="1:56">
      <c r="C10" s="40" t="s">
        <v>157</v>
      </c>
      <c r="F10" s="245">
        <v>1</v>
      </c>
      <c r="G10" s="41"/>
      <c r="H10" s="143" t="s">
        <v>158</v>
      </c>
    </row>
    <row r="11" spans="1:56">
      <c r="C11" s="40" t="s">
        <v>159</v>
      </c>
      <c r="F11" s="243" t="str">
        <f>INDEX('SLP-Verfahren'!D45:D59,'SLP-Temp-Gebiet #01'!F10)</f>
        <v>Iserlohn</v>
      </c>
      <c r="G11" s="246"/>
      <c r="H11" s="68"/>
    </row>
    <row r="12" spans="1:56"/>
    <row r="13" spans="1:56" ht="18" customHeight="1">
      <c r="C13" s="286" t="s">
        <v>160</v>
      </c>
      <c r="D13" s="286"/>
      <c r="E13" s="286"/>
      <c r="F13" s="16" t="s">
        <v>161</v>
      </c>
      <c r="G13" t="s">
        <v>162</v>
      </c>
      <c r="H13" s="219" t="s">
        <v>163</v>
      </c>
      <c r="I13" s="41"/>
    </row>
    <row r="14" spans="1:56" ht="19.5" customHeight="1">
      <c r="C14" s="287" t="s">
        <v>164</v>
      </c>
      <c r="D14" s="287"/>
      <c r="E14" s="5" t="s">
        <v>165</v>
      </c>
      <c r="F14" s="220" t="s">
        <v>104</v>
      </c>
      <c r="G14" s="221" t="s">
        <v>166</v>
      </c>
      <c r="H14" s="36">
        <v>0</v>
      </c>
      <c r="I14" s="41"/>
      <c r="O14" s="144" t="s">
        <v>167</v>
      </c>
      <c r="R14" s="49" t="s">
        <v>168</v>
      </c>
      <c r="S14" s="49" t="s">
        <v>169</v>
      </c>
      <c r="T14" s="49" t="s">
        <v>170</v>
      </c>
      <c r="U14" s="49" t="s">
        <v>171</v>
      </c>
      <c r="V14" s="49" t="s">
        <v>172</v>
      </c>
      <c r="W14" s="49" t="s">
        <v>173</v>
      </c>
      <c r="X14" s="49" t="s">
        <v>174</v>
      </c>
      <c r="Y14" s="49" t="s">
        <v>175</v>
      </c>
      <c r="Z14" s="49" t="s">
        <v>176</v>
      </c>
      <c r="AA14" s="49" t="s">
        <v>166</v>
      </c>
      <c r="AB14" s="49" t="s">
        <v>177</v>
      </c>
      <c r="AC14" s="49" t="s">
        <v>178</v>
      </c>
    </row>
    <row r="15" spans="1:56" ht="19.5" customHeight="1">
      <c r="C15" s="287" t="s">
        <v>179</v>
      </c>
      <c r="D15" s="287"/>
      <c r="E15" s="5" t="s">
        <v>165</v>
      </c>
      <c r="F15" s="220" t="s">
        <v>25</v>
      </c>
      <c r="G15" s="221" t="s">
        <v>170</v>
      </c>
      <c r="H15" s="36">
        <v>0</v>
      </c>
      <c r="I15" s="41"/>
      <c r="O15" s="135" t="s">
        <v>180</v>
      </c>
      <c r="R15" s="218" t="s">
        <v>25</v>
      </c>
      <c r="S15" s="218" t="s">
        <v>28</v>
      </c>
      <c r="T15" s="218" t="s">
        <v>30</v>
      </c>
      <c r="U15" s="218" t="s">
        <v>33</v>
      </c>
      <c r="V15" s="218" t="s">
        <v>36</v>
      </c>
      <c r="W15" s="218" t="s">
        <v>39</v>
      </c>
      <c r="X15" s="218" t="s">
        <v>42</v>
      </c>
      <c r="Y15" s="218" t="s">
        <v>45</v>
      </c>
      <c r="Z15" s="218" t="s">
        <v>48</v>
      </c>
      <c r="AA15" s="218" t="s">
        <v>50</v>
      </c>
      <c r="AB15" s="218" t="s">
        <v>181</v>
      </c>
      <c r="AC15" s="218" t="s">
        <v>81</v>
      </c>
      <c r="AD15" s="218" t="s">
        <v>84</v>
      </c>
      <c r="AE15" s="218" t="s">
        <v>92</v>
      </c>
      <c r="AF15" s="218" t="s">
        <v>104</v>
      </c>
      <c r="AG15" s="218" t="s">
        <v>118</v>
      </c>
      <c r="AH15" s="218" t="s">
        <v>123</v>
      </c>
      <c r="AI15" s="218" t="s">
        <v>125</v>
      </c>
      <c r="AJ15" s="218" t="s">
        <v>129</v>
      </c>
      <c r="AK15" s="218" t="s">
        <v>135</v>
      </c>
      <c r="AL15" s="218" t="s">
        <v>182</v>
      </c>
      <c r="AM15" s="218" t="s">
        <v>183</v>
      </c>
      <c r="AN15" s="218" t="s">
        <v>184</v>
      </c>
      <c r="AO15" s="218" t="s">
        <v>185</v>
      </c>
      <c r="AP15" s="218" t="s">
        <v>186</v>
      </c>
      <c r="AQ15" s="218" t="s">
        <v>187</v>
      </c>
      <c r="AR15" s="218" t="s">
        <v>188</v>
      </c>
      <c r="AS15" s="218" t="s">
        <v>189</v>
      </c>
      <c r="AT15" s="218" t="s">
        <v>190</v>
      </c>
      <c r="AU15" s="218" t="s">
        <v>191</v>
      </c>
      <c r="AV15" s="218" t="s">
        <v>192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193</v>
      </c>
      <c r="D17" s="145"/>
      <c r="R17" s="171"/>
      <c r="S17" s="171"/>
    </row>
    <row r="18" spans="2:21">
      <c r="C18" s="40" t="s">
        <v>194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195</v>
      </c>
      <c r="D20" s="148" t="s">
        <v>196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197</v>
      </c>
    </row>
    <row r="21" spans="2:21">
      <c r="B21" s="16"/>
      <c r="C21" s="151" t="s">
        <v>198</v>
      </c>
      <c r="D21" s="128" t="s">
        <v>199</v>
      </c>
      <c r="E21" s="238">
        <f>1-SUMPRODUCT(F19:N19,F21:N21)</f>
        <v>1</v>
      </c>
      <c r="F21" s="238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200</v>
      </c>
      <c r="D22" s="153">
        <f>SUMPRODUCT(E22:N22,E19:N19)</f>
        <v>1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201</v>
      </c>
      <c r="Q22" s="172"/>
    </row>
    <row r="23" spans="2:21">
      <c r="B23" s="16"/>
      <c r="C23" s="151" t="s">
        <v>202</v>
      </c>
      <c r="D23" s="154"/>
      <c r="E23" s="131" t="s">
        <v>180</v>
      </c>
      <c r="F23" s="131" t="s">
        <v>203</v>
      </c>
      <c r="G23" s="131" t="s">
        <v>203</v>
      </c>
      <c r="H23" s="131" t="s">
        <v>203</v>
      </c>
      <c r="I23" s="131" t="s">
        <v>203</v>
      </c>
      <c r="J23" s="131" t="s">
        <v>203</v>
      </c>
      <c r="K23" s="131" t="s">
        <v>203</v>
      </c>
      <c r="L23" s="131" t="s">
        <v>203</v>
      </c>
      <c r="M23" s="131" t="s">
        <v>203</v>
      </c>
      <c r="N23" s="131" t="s">
        <v>203</v>
      </c>
      <c r="O23" s="152" t="s">
        <v>204</v>
      </c>
      <c r="Q23" s="172"/>
      <c r="R23" s="49" t="s">
        <v>203</v>
      </c>
      <c r="S23" s="49" t="s">
        <v>205</v>
      </c>
      <c r="T23" s="244" t="str">
        <f>O15</f>
        <v>BTU EVU Rechenzentrum GmbH</v>
      </c>
    </row>
    <row r="24" spans="2:21">
      <c r="B24" s="16"/>
      <c r="C24" s="151" t="s">
        <v>206</v>
      </c>
      <c r="D24" s="154"/>
      <c r="E24" s="131" t="s">
        <v>207</v>
      </c>
      <c r="F24" s="131" t="s">
        <v>208</v>
      </c>
      <c r="G24" s="131"/>
      <c r="H24" s="131"/>
      <c r="I24" s="131"/>
      <c r="J24" s="131"/>
      <c r="K24" s="131"/>
      <c r="L24" s="131"/>
      <c r="M24" s="131"/>
      <c r="N24" s="131"/>
      <c r="O24" s="152" t="s">
        <v>209</v>
      </c>
      <c r="Q24" s="172"/>
    </row>
    <row r="25" spans="2:21">
      <c r="B25" s="16"/>
      <c r="C25" s="151" t="s">
        <v>210</v>
      </c>
      <c r="D25" s="154"/>
      <c r="E25" s="131">
        <v>10412</v>
      </c>
      <c r="F25" s="131" t="s">
        <v>211</v>
      </c>
      <c r="G25" s="131"/>
      <c r="H25" s="131"/>
      <c r="I25" s="131"/>
      <c r="J25" s="131"/>
      <c r="K25" s="131"/>
      <c r="L25" s="131"/>
      <c r="M25" s="131"/>
      <c r="N25" s="131"/>
      <c r="O25" s="152" t="s">
        <v>212</v>
      </c>
      <c r="Q25" s="172"/>
      <c r="R25" s="49" t="s">
        <v>213</v>
      </c>
    </row>
    <row r="26" spans="2:21">
      <c r="B26" s="16"/>
      <c r="C26" s="151" t="s">
        <v>214</v>
      </c>
      <c r="D26" s="154"/>
      <c r="E26" s="131" t="s">
        <v>215</v>
      </c>
      <c r="F26" s="131" t="s">
        <v>215</v>
      </c>
      <c r="G26" s="131" t="s">
        <v>215</v>
      </c>
      <c r="H26" s="131" t="s">
        <v>215</v>
      </c>
      <c r="I26" s="131" t="s">
        <v>215</v>
      </c>
      <c r="J26" s="131" t="s">
        <v>215</v>
      </c>
      <c r="K26" s="131" t="s">
        <v>215</v>
      </c>
      <c r="L26" s="131" t="s">
        <v>215</v>
      </c>
      <c r="M26" s="131" t="s">
        <v>215</v>
      </c>
      <c r="N26" s="131" t="s">
        <v>215</v>
      </c>
      <c r="O26" s="152" t="s">
        <v>204</v>
      </c>
      <c r="Q26" s="172"/>
      <c r="R26" s="49" t="s">
        <v>215</v>
      </c>
      <c r="S26" s="49" t="s">
        <v>216</v>
      </c>
      <c r="T26" s="49" t="s">
        <v>217</v>
      </c>
      <c r="U26" s="49" t="s">
        <v>218</v>
      </c>
    </row>
    <row r="27" spans="2:21">
      <c r="B27" s="16"/>
      <c r="C27" s="151" t="s">
        <v>219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212</v>
      </c>
      <c r="Q27" s="172"/>
      <c r="R27" s="49" t="s">
        <v>215</v>
      </c>
      <c r="S27" s="49" t="s">
        <v>218</v>
      </c>
    </row>
    <row r="28" spans="2:21">
      <c r="B28" s="16"/>
      <c r="C28" s="155"/>
      <c r="Q28" s="172"/>
    </row>
    <row r="29" spans="2:21">
      <c r="C29" s="40" t="s">
        <v>220</v>
      </c>
      <c r="F29" s="34">
        <v>1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221</v>
      </c>
      <c r="D31" s="148" t="s">
        <v>222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197</v>
      </c>
      <c r="Q31" s="172"/>
    </row>
    <row r="32" spans="2:21">
      <c r="B32" s="16"/>
      <c r="C32" s="151" t="s">
        <v>223</v>
      </c>
      <c r="D32" s="153" t="s">
        <v>224</v>
      </c>
      <c r="E32" s="236">
        <f>1-SUMPRODUCT(F30:N30,F32:N32)</f>
        <v>1</v>
      </c>
      <c r="F32" s="236">
        <f>ROUND(F33/$D$33,4)</f>
        <v>0.5</v>
      </c>
      <c r="G32" s="236">
        <f t="shared" ref="G32:N32" si="3">ROUND(G33/$D$33,4)</f>
        <v>0.25</v>
      </c>
      <c r="H32" s="236">
        <f t="shared" si="3"/>
        <v>0.125</v>
      </c>
      <c r="I32" s="236">
        <f t="shared" si="3"/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225</v>
      </c>
      <c r="D33" s="238">
        <f>SUMPRODUCT(E33:N33,E30:N30)</f>
        <v>1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201</v>
      </c>
      <c r="Q33" s="172"/>
    </row>
    <row r="34" spans="2:28">
      <c r="B34" s="16"/>
      <c r="C34" s="151" t="s">
        <v>226</v>
      </c>
      <c r="D34" s="128" t="s">
        <v>227</v>
      </c>
      <c r="E34" s="131" t="s">
        <v>228</v>
      </c>
      <c r="F34" s="131" t="s">
        <v>229</v>
      </c>
      <c r="G34" s="131" t="s">
        <v>230</v>
      </c>
      <c r="H34" s="131" t="s">
        <v>231</v>
      </c>
      <c r="I34" s="131"/>
      <c r="J34" s="131"/>
      <c r="K34" s="131"/>
      <c r="L34" s="131"/>
      <c r="M34" s="131"/>
      <c r="N34" s="131"/>
      <c r="O34" s="152" t="s">
        <v>204</v>
      </c>
      <c r="Q34" s="172"/>
      <c r="R34" s="49" t="s">
        <v>228</v>
      </c>
      <c r="S34" s="49" t="s">
        <v>229</v>
      </c>
      <c r="T34" s="49" t="s">
        <v>230</v>
      </c>
      <c r="U34" s="49" t="s">
        <v>231</v>
      </c>
      <c r="V34" s="49" t="s">
        <v>232</v>
      </c>
      <c r="W34" s="49" t="s">
        <v>233</v>
      </c>
      <c r="X34" s="49" t="s">
        <v>234</v>
      </c>
      <c r="Y34" s="49" t="s">
        <v>235</v>
      </c>
      <c r="Z34" s="49" t="s">
        <v>236</v>
      </c>
      <c r="AA34" s="49" t="s">
        <v>237</v>
      </c>
      <c r="AB34" s="49" t="s">
        <v>238</v>
      </c>
    </row>
    <row r="35" spans="2:28">
      <c r="B35" s="16"/>
      <c r="C35" s="151" t="s">
        <v>239</v>
      </c>
      <c r="D35" s="128" t="s">
        <v>240</v>
      </c>
      <c r="E35" s="131" t="s">
        <v>241</v>
      </c>
      <c r="F35" s="131" t="s">
        <v>241</v>
      </c>
      <c r="G35" s="131" t="s">
        <v>241</v>
      </c>
      <c r="H35" s="131" t="s">
        <v>241</v>
      </c>
      <c r="I35" s="136"/>
      <c r="J35" s="136"/>
      <c r="K35" s="136"/>
      <c r="L35" s="136"/>
      <c r="M35" s="136"/>
      <c r="N35" s="136"/>
      <c r="O35" s="152" t="s">
        <v>204</v>
      </c>
      <c r="Q35" s="172"/>
      <c r="R35" s="49" t="s">
        <v>241</v>
      </c>
      <c r="S35" s="49" t="s">
        <v>242</v>
      </c>
    </row>
    <row r="36" spans="2:28">
      <c r="B36" s="16"/>
      <c r="C36" s="151" t="s">
        <v>243</v>
      </c>
      <c r="D36" s="128" t="s">
        <v>244</v>
      </c>
      <c r="E36" s="131" t="s">
        <v>245</v>
      </c>
      <c r="F36" s="131" t="s">
        <v>246</v>
      </c>
      <c r="G36" s="131" t="s">
        <v>246</v>
      </c>
      <c r="H36" s="131" t="s">
        <v>246</v>
      </c>
      <c r="I36" s="131" t="s">
        <v>246</v>
      </c>
      <c r="J36" s="131" t="s">
        <v>246</v>
      </c>
      <c r="K36" s="131" t="s">
        <v>246</v>
      </c>
      <c r="L36" s="131" t="s">
        <v>246</v>
      </c>
      <c r="M36" s="131" t="s">
        <v>246</v>
      </c>
      <c r="N36" s="131" t="s">
        <v>246</v>
      </c>
      <c r="O36" s="152" t="s">
        <v>204</v>
      </c>
      <c r="Q36" s="172"/>
      <c r="R36" s="49" t="s">
        <v>246</v>
      </c>
      <c r="S36" s="49" t="s">
        <v>245</v>
      </c>
      <c r="T36" s="41"/>
    </row>
    <row r="37" spans="2:28">
      <c r="B37" s="16"/>
      <c r="C37" s="154" t="s">
        <v>247</v>
      </c>
      <c r="D37" s="98" t="s">
        <v>248</v>
      </c>
      <c r="E37" s="136" t="s">
        <v>249</v>
      </c>
      <c r="F37" s="136" t="s">
        <v>249</v>
      </c>
      <c r="G37" s="136" t="s">
        <v>250</v>
      </c>
      <c r="H37" s="136" t="s">
        <v>250</v>
      </c>
      <c r="I37" s="136"/>
      <c r="J37" s="136"/>
      <c r="K37" s="136"/>
      <c r="L37" s="136"/>
      <c r="M37" s="136"/>
      <c r="N37" s="136"/>
      <c r="O37" s="152" t="s">
        <v>204</v>
      </c>
      <c r="Q37" s="172"/>
      <c r="R37" s="49" t="s">
        <v>250</v>
      </c>
      <c r="S37" s="49" t="s">
        <v>249</v>
      </c>
    </row>
    <row r="38" spans="2:28" ht="15.75" thickBot="1"/>
    <row r="39" spans="2:28">
      <c r="C39" s="157" t="s">
        <v>251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252</v>
      </c>
      <c r="D40" s="161"/>
      <c r="E40" s="161" t="s">
        <v>253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254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255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256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257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258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259</v>
      </c>
      <c r="D47" s="164" t="s">
        <v>260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261</v>
      </c>
      <c r="K47" s="161"/>
      <c r="L47" s="161"/>
      <c r="M47" s="161"/>
      <c r="N47" s="161"/>
      <c r="O47" s="162"/>
    </row>
    <row r="48" spans="2:28">
      <c r="C48" s="163" t="s">
        <v>262</v>
      </c>
      <c r="D48" s="164" t="s">
        <v>260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261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263</v>
      </c>
    </row>
    <row r="52" spans="2:15">
      <c r="I52" s="1"/>
    </row>
    <row r="53" spans="2:15">
      <c r="C53" s="40" t="s">
        <v>264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195</v>
      </c>
      <c r="D55" s="148" t="s">
        <v>196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197</v>
      </c>
    </row>
    <row r="56" spans="2:15">
      <c r="B56" s="16"/>
      <c r="C56" s="151" t="s">
        <v>198</v>
      </c>
      <c r="D56" s="128" t="s">
        <v>199</v>
      </c>
      <c r="E56" s="236">
        <f>1-SUMPRODUCT(F54:N54,F56:N56)</f>
        <v>1</v>
      </c>
      <c r="F56" s="236">
        <f>ROUND(F57/$D$57,4)</f>
        <v>1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>
      <c r="B57" s="16"/>
      <c r="C57" s="151" t="s">
        <v>200</v>
      </c>
      <c r="D57" s="153">
        <f>SUMPRODUCT(E57:N57,E54:N54)</f>
        <v>1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201</v>
      </c>
    </row>
    <row r="58" spans="2:15">
      <c r="B58" s="16"/>
      <c r="C58" s="151" t="s">
        <v>202</v>
      </c>
      <c r="D58" s="154"/>
      <c r="E58" s="131" t="str">
        <f>E23</f>
        <v>BTU EVU Rechenzentrum GmbH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204</v>
      </c>
    </row>
    <row r="59" spans="2:15">
      <c r="B59" s="16"/>
      <c r="C59" s="151" t="s">
        <v>206</v>
      </c>
      <c r="D59" s="154"/>
      <c r="E59" s="131" t="str">
        <f>E24</f>
        <v>Hemer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209</v>
      </c>
    </row>
    <row r="60" spans="2:15">
      <c r="B60" s="16"/>
      <c r="C60" s="151" t="s">
        <v>210</v>
      </c>
      <c r="D60" s="154"/>
      <c r="E60" s="131">
        <f>E25</f>
        <v>10412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212</v>
      </c>
    </row>
    <row r="61" spans="2:15">
      <c r="B61" s="16"/>
      <c r="C61" s="151" t="s">
        <v>214</v>
      </c>
      <c r="D61" s="154"/>
      <c r="E61" s="133" t="str">
        <f>E26</f>
        <v>Temp. (2m)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204</v>
      </c>
    </row>
    <row r="62" spans="2:15"/>
    <row r="63" spans="2:15">
      <c r="C63" s="40" t="s">
        <v>220</v>
      </c>
      <c r="F63" s="132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221</v>
      </c>
      <c r="D65" s="148" t="s">
        <v>222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197</v>
      </c>
    </row>
    <row r="66" spans="2:15">
      <c r="B66" s="16"/>
      <c r="C66" s="151" t="s">
        <v>223</v>
      </c>
      <c r="D66" s="153" t="s">
        <v>224</v>
      </c>
      <c r="E66" s="236">
        <f>1-SUMPRODUCT(F64:N64,F66:N66)</f>
        <v>1</v>
      </c>
      <c r="F66" s="236">
        <f>ROUND(F67/$D$67,4)</f>
        <v>0.5</v>
      </c>
      <c r="G66" s="236">
        <f t="shared" ref="G66:N66" si="12">ROUND(G67/$D$67,4)</f>
        <v>0.25</v>
      </c>
      <c r="H66" s="236">
        <f t="shared" si="12"/>
        <v>0.125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>
      <c r="B67" s="16"/>
      <c r="C67" s="151" t="s">
        <v>225</v>
      </c>
      <c r="D67" s="153">
        <f>SUMPRODUCT(E67:N67,E64:N64)</f>
        <v>1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201</v>
      </c>
    </row>
    <row r="68" spans="2:15">
      <c r="B68" s="16"/>
      <c r="C68" s="151" t="s">
        <v>226</v>
      </c>
      <c r="D68" s="128" t="s">
        <v>227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204</v>
      </c>
    </row>
    <row r="69" spans="2:15">
      <c r="B69" s="16"/>
      <c r="C69" s="151" t="s">
        <v>239</v>
      </c>
      <c r="D69" s="128" t="s">
        <v>240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204</v>
      </c>
    </row>
    <row r="70" spans="2:15">
      <c r="B70" s="16"/>
      <c r="C70" s="151" t="s">
        <v>243</v>
      </c>
      <c r="D70" s="128" t="s">
        <v>244</v>
      </c>
      <c r="E70" s="134" t="str">
        <f>E36</f>
        <v>UCT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204</v>
      </c>
    </row>
    <row r="71" spans="2:15">
      <c r="B71" s="16"/>
      <c r="C71" s="154" t="s">
        <v>247</v>
      </c>
      <c r="D71" s="98" t="s">
        <v>248</v>
      </c>
      <c r="E71" s="137" t="s">
        <v>250</v>
      </c>
      <c r="F71" s="137" t="s">
        <v>250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204</v>
      </c>
    </row>
    <row r="72" spans="2:15"/>
    <row r="73" spans="2:15" ht="15.75" customHeight="1">
      <c r="C73" s="288" t="s">
        <v>265</v>
      </c>
      <c r="D73" s="288"/>
      <c r="E73" s="288"/>
      <c r="F73" s="28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152</v>
      </c>
    </row>
    <row r="3" spans="1:56" ht="15" customHeight="1">
      <c r="B3" s="6"/>
    </row>
    <row r="4" spans="1:56">
      <c r="C4" s="40" t="s">
        <v>74</v>
      </c>
      <c r="D4" s="41"/>
      <c r="E4" s="42" t="s">
        <v>153</v>
      </c>
    </row>
    <row r="5" spans="1:56">
      <c r="C5" s="40" t="s">
        <v>75</v>
      </c>
      <c r="D5" s="41"/>
      <c r="E5" s="42" t="str">
        <f>Netzbetreiber!D28</f>
        <v>Iserlohn</v>
      </c>
    </row>
    <row r="6" spans="1:56">
      <c r="C6" s="40" t="s">
        <v>76</v>
      </c>
      <c r="D6" s="41"/>
      <c r="E6" s="44">
        <v>123456789</v>
      </c>
    </row>
    <row r="7" spans="1:56">
      <c r="C7" s="40" t="s">
        <v>77</v>
      </c>
      <c r="D7" s="41"/>
      <c r="E7" s="35">
        <v>42278</v>
      </c>
    </row>
    <row r="8" spans="1:56">
      <c r="H8" s="68" t="s">
        <v>154</v>
      </c>
    </row>
    <row r="9" spans="1:56">
      <c r="C9" s="40" t="s">
        <v>155</v>
      </c>
      <c r="F9" s="129">
        <f>'SLP-Verfahren'!D43</f>
        <v>1</v>
      </c>
      <c r="H9" s="143" t="s">
        <v>156</v>
      </c>
    </row>
    <row r="10" spans="1:56">
      <c r="C10" s="40" t="s">
        <v>157</v>
      </c>
      <c r="F10" s="245">
        <v>2</v>
      </c>
      <c r="G10" s="41"/>
      <c r="H10" s="143" t="s">
        <v>158</v>
      </c>
    </row>
    <row r="11" spans="1:56">
      <c r="C11" s="40" t="s">
        <v>159</v>
      </c>
      <c r="F11" s="243">
        <f>INDEX('SLP-Verfahren'!D45:D59,'SLP-Temp-Gebiet #02'!F10)</f>
        <v>0</v>
      </c>
      <c r="G11" s="246"/>
      <c r="H11" s="68"/>
    </row>
    <row r="12" spans="1:56"/>
    <row r="13" spans="1:56" ht="18" customHeight="1">
      <c r="C13" s="286" t="s">
        <v>160</v>
      </c>
      <c r="D13" s="286"/>
      <c r="E13" s="286"/>
      <c r="F13" s="16" t="s">
        <v>161</v>
      </c>
      <c r="G13" t="s">
        <v>162</v>
      </c>
      <c r="H13" s="219" t="s">
        <v>163</v>
      </c>
      <c r="I13" s="41"/>
    </row>
    <row r="14" spans="1:56" ht="19.5" customHeight="1">
      <c r="C14" s="287" t="s">
        <v>164</v>
      </c>
      <c r="D14" s="287"/>
      <c r="E14" s="5" t="s">
        <v>165</v>
      </c>
      <c r="F14" s="220" t="s">
        <v>104</v>
      </c>
      <c r="G14" s="221" t="s">
        <v>166</v>
      </c>
      <c r="H14" s="36">
        <v>0</v>
      </c>
      <c r="I14" s="41"/>
      <c r="O14" s="144" t="s">
        <v>167</v>
      </c>
      <c r="R14" s="49" t="s">
        <v>168</v>
      </c>
      <c r="S14" s="49" t="s">
        <v>169</v>
      </c>
      <c r="T14" s="49" t="s">
        <v>170</v>
      </c>
      <c r="U14" s="49" t="s">
        <v>171</v>
      </c>
      <c r="V14" s="49" t="s">
        <v>172</v>
      </c>
      <c r="W14" s="49" t="s">
        <v>173</v>
      </c>
      <c r="X14" s="49" t="s">
        <v>174</v>
      </c>
      <c r="Y14" s="49" t="s">
        <v>175</v>
      </c>
      <c r="Z14" s="49" t="s">
        <v>176</v>
      </c>
      <c r="AA14" s="49" t="s">
        <v>166</v>
      </c>
      <c r="AB14" s="49" t="s">
        <v>177</v>
      </c>
      <c r="AC14" s="49" t="s">
        <v>178</v>
      </c>
    </row>
    <row r="15" spans="1:56" ht="19.5" customHeight="1">
      <c r="C15" s="287" t="s">
        <v>179</v>
      </c>
      <c r="D15" s="287"/>
      <c r="E15" s="5" t="s">
        <v>165</v>
      </c>
      <c r="F15" s="220" t="s">
        <v>25</v>
      </c>
      <c r="G15" s="221" t="s">
        <v>170</v>
      </c>
      <c r="H15" s="36">
        <v>0</v>
      </c>
      <c r="I15" s="41"/>
      <c r="O15" s="135" t="s">
        <v>266</v>
      </c>
      <c r="R15" s="218" t="s">
        <v>25</v>
      </c>
      <c r="S15" s="218" t="s">
        <v>28</v>
      </c>
      <c r="T15" s="218" t="s">
        <v>30</v>
      </c>
      <c r="U15" s="218" t="s">
        <v>33</v>
      </c>
      <c r="V15" s="218" t="s">
        <v>36</v>
      </c>
      <c r="W15" s="218" t="s">
        <v>39</v>
      </c>
      <c r="X15" s="218" t="s">
        <v>42</v>
      </c>
      <c r="Y15" s="218" t="s">
        <v>45</v>
      </c>
      <c r="Z15" s="218" t="s">
        <v>48</v>
      </c>
      <c r="AA15" s="218" t="s">
        <v>50</v>
      </c>
      <c r="AB15" s="218" t="s">
        <v>181</v>
      </c>
      <c r="AC15" s="218" t="s">
        <v>81</v>
      </c>
      <c r="AD15" s="218" t="s">
        <v>84</v>
      </c>
      <c r="AE15" s="218" t="s">
        <v>92</v>
      </c>
      <c r="AF15" s="218" t="s">
        <v>104</v>
      </c>
      <c r="AG15" s="218" t="s">
        <v>118</v>
      </c>
      <c r="AH15" s="218" t="s">
        <v>123</v>
      </c>
      <c r="AI15" s="218" t="s">
        <v>125</v>
      </c>
      <c r="AJ15" s="218" t="s">
        <v>129</v>
      </c>
      <c r="AK15" s="218" t="s">
        <v>135</v>
      </c>
      <c r="AL15" s="218" t="s">
        <v>182</v>
      </c>
      <c r="AM15" s="218" t="s">
        <v>183</v>
      </c>
      <c r="AN15" s="218" t="s">
        <v>184</v>
      </c>
      <c r="AO15" s="218" t="s">
        <v>185</v>
      </c>
      <c r="AP15" s="218" t="s">
        <v>186</v>
      </c>
      <c r="AQ15" s="218" t="s">
        <v>187</v>
      </c>
      <c r="AR15" s="218" t="s">
        <v>188</v>
      </c>
      <c r="AS15" s="218" t="s">
        <v>189</v>
      </c>
      <c r="AT15" s="218" t="s">
        <v>190</v>
      </c>
      <c r="AU15" s="218" t="s">
        <v>191</v>
      </c>
      <c r="AV15" s="218" t="s">
        <v>192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193</v>
      </c>
      <c r="D17" s="145"/>
      <c r="R17" s="171"/>
      <c r="S17" s="171"/>
    </row>
    <row r="18" spans="2:20">
      <c r="C18" s="40" t="s">
        <v>194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195</v>
      </c>
      <c r="D20" s="148" t="s">
        <v>196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197</v>
      </c>
    </row>
    <row r="21" spans="2:20">
      <c r="B21" s="16"/>
      <c r="C21" s="151" t="s">
        <v>198</v>
      </c>
      <c r="D21" s="128" t="s">
        <v>199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200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201</v>
      </c>
      <c r="Q22" s="172"/>
    </row>
    <row r="23" spans="2:20">
      <c r="B23" s="16"/>
      <c r="C23" s="151" t="s">
        <v>202</v>
      </c>
      <c r="D23" s="154"/>
      <c r="E23" s="131" t="s">
        <v>203</v>
      </c>
      <c r="F23" s="131" t="s">
        <v>203</v>
      </c>
      <c r="G23" s="131" t="s">
        <v>203</v>
      </c>
      <c r="H23" s="131" t="s">
        <v>203</v>
      </c>
      <c r="I23" s="131" t="s">
        <v>203</v>
      </c>
      <c r="J23" s="131" t="s">
        <v>203</v>
      </c>
      <c r="K23" s="131" t="s">
        <v>203</v>
      </c>
      <c r="L23" s="131" t="s">
        <v>203</v>
      </c>
      <c r="M23" s="131" t="s">
        <v>203</v>
      </c>
      <c r="N23" s="131" t="s">
        <v>203</v>
      </c>
      <c r="O23" s="152" t="s">
        <v>204</v>
      </c>
      <c r="Q23" s="172"/>
      <c r="R23" s="49" t="s">
        <v>203</v>
      </c>
      <c r="S23" s="49" t="s">
        <v>205</v>
      </c>
      <c r="T23" s="244" t="str">
        <f>O15</f>
        <v>Wetterdienstleister ABC</v>
      </c>
    </row>
    <row r="24" spans="2:20">
      <c r="B24" s="16"/>
      <c r="C24" s="151" t="s">
        <v>206</v>
      </c>
      <c r="D24" s="154"/>
      <c r="E24" s="131" t="s">
        <v>267</v>
      </c>
      <c r="F24" s="131" t="s">
        <v>208</v>
      </c>
      <c r="G24" s="131"/>
      <c r="H24" s="131"/>
      <c r="I24" s="131"/>
      <c r="J24" s="131"/>
      <c r="K24" s="131"/>
      <c r="L24" s="131"/>
      <c r="M24" s="131"/>
      <c r="N24" s="131"/>
      <c r="O24" s="152" t="s">
        <v>209</v>
      </c>
      <c r="Q24" s="172"/>
    </row>
    <row r="25" spans="2:20">
      <c r="B25" s="16"/>
      <c r="C25" s="151" t="s">
        <v>210</v>
      </c>
      <c r="D25" s="154"/>
      <c r="E25" s="131" t="s">
        <v>211</v>
      </c>
      <c r="F25" s="131" t="s">
        <v>211</v>
      </c>
      <c r="G25" s="131"/>
      <c r="H25" s="131"/>
      <c r="I25" s="131"/>
      <c r="J25" s="131"/>
      <c r="K25" s="131"/>
      <c r="L25" s="131"/>
      <c r="M25" s="131"/>
      <c r="N25" s="131"/>
      <c r="O25" s="152" t="s">
        <v>212</v>
      </c>
      <c r="Q25" s="172"/>
      <c r="R25" s="49" t="s">
        <v>213</v>
      </c>
    </row>
    <row r="26" spans="2:20">
      <c r="B26" s="16"/>
      <c r="C26" s="151" t="s">
        <v>214</v>
      </c>
      <c r="D26" s="154"/>
      <c r="E26" s="131" t="s">
        <v>215</v>
      </c>
      <c r="F26" s="131" t="s">
        <v>215</v>
      </c>
      <c r="G26" s="131"/>
      <c r="H26" s="131"/>
      <c r="I26" s="131"/>
      <c r="J26" s="131"/>
      <c r="K26" s="131"/>
      <c r="L26" s="131"/>
      <c r="M26" s="131"/>
      <c r="N26" s="131"/>
      <c r="O26" s="152" t="s">
        <v>204</v>
      </c>
      <c r="Q26" s="172"/>
      <c r="R26" s="49" t="s">
        <v>215</v>
      </c>
      <c r="S26" s="49" t="s">
        <v>218</v>
      </c>
    </row>
    <row r="27" spans="2:20">
      <c r="B27" s="16"/>
      <c r="C27" s="155"/>
      <c r="Q27" s="172"/>
    </row>
    <row r="28" spans="2:20">
      <c r="C28" s="40" t="s">
        <v>220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221</v>
      </c>
      <c r="D30" s="148" t="s">
        <v>222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197</v>
      </c>
      <c r="Q30" s="172"/>
    </row>
    <row r="31" spans="2:20">
      <c r="B31" s="16"/>
      <c r="C31" s="151" t="s">
        <v>223</v>
      </c>
      <c r="D31" s="153" t="s">
        <v>224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225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201</v>
      </c>
      <c r="Q32" s="172"/>
    </row>
    <row r="33" spans="2:28">
      <c r="B33" s="16"/>
      <c r="C33" s="151" t="s">
        <v>226</v>
      </c>
      <c r="D33" s="128" t="s">
        <v>227</v>
      </c>
      <c r="E33" s="131" t="s">
        <v>228</v>
      </c>
      <c r="F33" s="131" t="s">
        <v>229</v>
      </c>
      <c r="G33" s="131" t="s">
        <v>230</v>
      </c>
      <c r="H33" s="131" t="s">
        <v>231</v>
      </c>
      <c r="I33" s="131"/>
      <c r="J33" s="131"/>
      <c r="K33" s="131"/>
      <c r="L33" s="131"/>
      <c r="M33" s="131"/>
      <c r="N33" s="131"/>
      <c r="O33" s="152" t="s">
        <v>204</v>
      </c>
      <c r="Q33" s="172"/>
      <c r="R33" s="49" t="s">
        <v>228</v>
      </c>
      <c r="S33" s="49" t="s">
        <v>229</v>
      </c>
      <c r="T33" s="49" t="s">
        <v>230</v>
      </c>
      <c r="U33" s="49" t="s">
        <v>231</v>
      </c>
      <c r="V33" s="49" t="s">
        <v>232</v>
      </c>
      <c r="W33" s="49" t="s">
        <v>233</v>
      </c>
      <c r="X33" s="49" t="s">
        <v>234</v>
      </c>
      <c r="Y33" s="49" t="s">
        <v>235</v>
      </c>
      <c r="Z33" s="49" t="s">
        <v>236</v>
      </c>
      <c r="AA33" s="49" t="s">
        <v>237</v>
      </c>
      <c r="AB33" s="49" t="s">
        <v>238</v>
      </c>
    </row>
    <row r="34" spans="2:28">
      <c r="B34" s="16"/>
      <c r="C34" s="151" t="s">
        <v>239</v>
      </c>
      <c r="D34" s="128" t="s">
        <v>240</v>
      </c>
      <c r="E34" s="131" t="s">
        <v>241</v>
      </c>
      <c r="F34" s="131" t="s">
        <v>241</v>
      </c>
      <c r="G34" s="131" t="s">
        <v>241</v>
      </c>
      <c r="H34" s="131" t="s">
        <v>241</v>
      </c>
      <c r="I34" s="136"/>
      <c r="J34" s="136"/>
      <c r="K34" s="136"/>
      <c r="L34" s="136"/>
      <c r="M34" s="136"/>
      <c r="N34" s="136"/>
      <c r="O34" s="152" t="s">
        <v>204</v>
      </c>
      <c r="Q34" s="172"/>
      <c r="R34" s="49" t="s">
        <v>241</v>
      </c>
      <c r="S34" s="49" t="s">
        <v>242</v>
      </c>
    </row>
    <row r="35" spans="2:28">
      <c r="B35" s="16"/>
      <c r="C35" s="151" t="s">
        <v>243</v>
      </c>
      <c r="D35" s="128" t="s">
        <v>244</v>
      </c>
      <c r="E35" s="131" t="s">
        <v>246</v>
      </c>
      <c r="F35" s="131" t="s">
        <v>246</v>
      </c>
      <c r="G35" s="131" t="s">
        <v>246</v>
      </c>
      <c r="H35" s="131" t="s">
        <v>246</v>
      </c>
      <c r="I35" s="131" t="s">
        <v>246</v>
      </c>
      <c r="J35" s="131" t="s">
        <v>246</v>
      </c>
      <c r="K35" s="131" t="s">
        <v>246</v>
      </c>
      <c r="L35" s="131" t="s">
        <v>246</v>
      </c>
      <c r="M35" s="131" t="s">
        <v>246</v>
      </c>
      <c r="N35" s="131" t="s">
        <v>246</v>
      </c>
      <c r="O35" s="152" t="s">
        <v>204</v>
      </c>
      <c r="Q35" s="172"/>
      <c r="R35" s="49" t="s">
        <v>246</v>
      </c>
      <c r="S35" s="49" t="s">
        <v>245</v>
      </c>
      <c r="T35" s="41"/>
    </row>
    <row r="36" spans="2:28">
      <c r="B36" s="16"/>
      <c r="C36" s="154" t="s">
        <v>247</v>
      </c>
      <c r="D36" s="98" t="s">
        <v>248</v>
      </c>
      <c r="E36" s="136" t="s">
        <v>249</v>
      </c>
      <c r="F36" s="136" t="s">
        <v>249</v>
      </c>
      <c r="G36" s="136" t="s">
        <v>250</v>
      </c>
      <c r="H36" s="136" t="s">
        <v>250</v>
      </c>
      <c r="I36" s="136"/>
      <c r="J36" s="136"/>
      <c r="K36" s="136"/>
      <c r="L36" s="136"/>
      <c r="M36" s="136"/>
      <c r="N36" s="136"/>
      <c r="O36" s="152" t="s">
        <v>204</v>
      </c>
      <c r="Q36" s="172"/>
      <c r="R36" s="49" t="s">
        <v>250</v>
      </c>
      <c r="S36" s="49" t="s">
        <v>249</v>
      </c>
    </row>
    <row r="37" spans="2:28" ht="15.75" thickBot="1"/>
    <row r="38" spans="2:28">
      <c r="C38" s="157" t="s">
        <v>251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252</v>
      </c>
      <c r="D39" s="161"/>
      <c r="E39" s="161" t="s">
        <v>253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254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255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256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257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258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259</v>
      </c>
      <c r="D46" s="164" t="s">
        <v>260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261</v>
      </c>
      <c r="K46" s="161"/>
      <c r="L46" s="161"/>
      <c r="M46" s="161"/>
      <c r="N46" s="161"/>
      <c r="O46" s="162"/>
    </row>
    <row r="47" spans="2:28">
      <c r="C47" s="163" t="s">
        <v>262</v>
      </c>
      <c r="D47" s="164" t="s">
        <v>260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261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263</v>
      </c>
    </row>
    <row r="51" spans="2:15">
      <c r="I51" s="1"/>
    </row>
    <row r="52" spans="2:15">
      <c r="C52" s="40" t="s">
        <v>264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195</v>
      </c>
      <c r="D54" s="148" t="s">
        <v>196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197</v>
      </c>
    </row>
    <row r="55" spans="2:15">
      <c r="B55" s="16"/>
      <c r="C55" s="151" t="s">
        <v>198</v>
      </c>
      <c r="D55" s="128" t="s">
        <v>199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200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201</v>
      </c>
    </row>
    <row r="57" spans="2:15">
      <c r="B57" s="16"/>
      <c r="C57" s="151" t="s">
        <v>202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204</v>
      </c>
    </row>
    <row r="58" spans="2:15">
      <c r="B58" s="16"/>
      <c r="C58" s="151" t="s">
        <v>206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209</v>
      </c>
    </row>
    <row r="59" spans="2:15">
      <c r="B59" s="16"/>
      <c r="C59" s="151" t="s">
        <v>210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212</v>
      </c>
    </row>
    <row r="60" spans="2:15">
      <c r="B60" s="16"/>
      <c r="C60" s="151" t="s">
        <v>214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204</v>
      </c>
    </row>
    <row r="61" spans="2:15"/>
    <row r="62" spans="2:15">
      <c r="C62" s="40" t="s">
        <v>220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221</v>
      </c>
      <c r="D64" s="148" t="s">
        <v>222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197</v>
      </c>
    </row>
    <row r="65" spans="2:15">
      <c r="B65" s="16"/>
      <c r="C65" s="151" t="s">
        <v>223</v>
      </c>
      <c r="D65" s="153" t="s">
        <v>224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225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201</v>
      </c>
    </row>
    <row r="67" spans="2:15">
      <c r="B67" s="16"/>
      <c r="C67" s="151" t="s">
        <v>226</v>
      </c>
      <c r="D67" s="128" t="s">
        <v>227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204</v>
      </c>
    </row>
    <row r="68" spans="2:15">
      <c r="B68" s="16"/>
      <c r="C68" s="151" t="s">
        <v>239</v>
      </c>
      <c r="D68" s="128" t="s">
        <v>240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204</v>
      </c>
    </row>
    <row r="69" spans="2:15">
      <c r="B69" s="16"/>
      <c r="C69" s="151" t="s">
        <v>243</v>
      </c>
      <c r="D69" s="128" t="s">
        <v>244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204</v>
      </c>
    </row>
    <row r="70" spans="2:15">
      <c r="B70" s="16"/>
      <c r="C70" s="154" t="s">
        <v>247</v>
      </c>
      <c r="D70" s="98" t="s">
        <v>248</v>
      </c>
      <c r="E70" s="137" t="s">
        <v>250</v>
      </c>
      <c r="F70" s="137" t="s">
        <v>250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204</v>
      </c>
    </row>
    <row r="71" spans="2:15"/>
    <row r="72" spans="2:15" ht="15.75" customHeight="1">
      <c r="C72" s="288" t="s">
        <v>265</v>
      </c>
      <c r="D72" s="288"/>
      <c r="E72" s="288"/>
      <c r="F72" s="28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2" sqref="I2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6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268</v>
      </c>
    </row>
    <row r="3" spans="2:26">
      <c r="B3" t="s">
        <v>269</v>
      </c>
    </row>
    <row r="4" spans="2:26"/>
    <row r="5" spans="2:26">
      <c r="C5" s="38" t="s">
        <v>270</v>
      </c>
      <c r="D5" s="39" t="str">
        <f>Netzbetreiber!$D$9</f>
        <v>Stadtwerke Iserlohn GmbH</v>
      </c>
      <c r="H5" s="68" t="s">
        <v>154</v>
      </c>
      <c r="I5" s="8" t="s">
        <v>271</v>
      </c>
    </row>
    <row r="6" spans="2:26">
      <c r="C6" s="38" t="s">
        <v>272</v>
      </c>
      <c r="D6" s="39" t="str">
        <f>Netzbetreiber!$D$28</f>
        <v>Iserlohn</v>
      </c>
      <c r="I6" s="8" t="s">
        <v>273</v>
      </c>
    </row>
    <row r="7" spans="2:26">
      <c r="C7" s="38" t="s">
        <v>76</v>
      </c>
      <c r="D7" s="285">
        <f>Netzbetreiber!$D$11</f>
        <v>9870040600008</v>
      </c>
    </row>
    <row r="8" spans="2:26">
      <c r="C8" s="38" t="s">
        <v>77</v>
      </c>
      <c r="D8" s="37">
        <f>Netzbetreiber!$D$6</f>
        <v>45170</v>
      </c>
      <c r="H8" t="s">
        <v>124</v>
      </c>
      <c r="J8" s="108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274</v>
      </c>
      <c r="C10" s="110" t="s">
        <v>275</v>
      </c>
      <c r="D10" s="109" t="s">
        <v>276</v>
      </c>
      <c r="E10" s="230" t="s">
        <v>277</v>
      </c>
      <c r="F10" s="110" t="s">
        <v>278</v>
      </c>
      <c r="H10" s="122" t="s">
        <v>279</v>
      </c>
      <c r="I10" s="122" t="s">
        <v>280</v>
      </c>
      <c r="J10" s="122" t="s">
        <v>281</v>
      </c>
      <c r="K10" s="123" t="s">
        <v>228</v>
      </c>
      <c r="L10" s="124" t="s">
        <v>282</v>
      </c>
      <c r="M10" s="125" t="s">
        <v>283</v>
      </c>
      <c r="N10" s="126" t="s">
        <v>284</v>
      </c>
      <c r="O10" s="126" t="s">
        <v>285</v>
      </c>
      <c r="P10" s="127" t="s">
        <v>286</v>
      </c>
      <c r="Q10" s="121" t="s">
        <v>287</v>
      </c>
      <c r="R10" s="111" t="s">
        <v>288</v>
      </c>
      <c r="S10" s="112" t="s">
        <v>289</v>
      </c>
      <c r="T10" s="112" t="s">
        <v>290</v>
      </c>
      <c r="U10" s="112" t="s">
        <v>291</v>
      </c>
      <c r="V10" s="112" t="s">
        <v>292</v>
      </c>
      <c r="W10" s="112" t="s">
        <v>293</v>
      </c>
      <c r="X10" s="113" t="s">
        <v>294</v>
      </c>
      <c r="Y10" s="250" t="s">
        <v>295</v>
      </c>
    </row>
    <row r="11" spans="2:26" ht="15.75" thickBot="1">
      <c r="B11" s="114" t="s">
        <v>296</v>
      </c>
      <c r="C11" s="115" t="s">
        <v>297</v>
      </c>
      <c r="D11" s="249" t="s">
        <v>298</v>
      </c>
      <c r="E11" s="138" t="s">
        <v>299</v>
      </c>
      <c r="F11" s="251" t="str">
        <f>VLOOKUP($E11,'BDEW-Standard'!$B$3:$M$158,F$9,0)</f>
        <v>N14</v>
      </c>
      <c r="H11" s="140">
        <f>ROUND(VLOOKUP($E11,'BDEW-Standard'!$B$3:$M$158,H$9,0),7)</f>
        <v>3.1935978</v>
      </c>
      <c r="I11" s="140">
        <f>ROUND(VLOOKUP($E11,'BDEW-Standard'!$B$3:$M$158,I$9,0),7)</f>
        <v>-37.414247799999998</v>
      </c>
      <c r="J11" s="140">
        <f>ROUND(VLOOKUP($E11,'BDEW-Standard'!$B$3:$M$158,J$9,0),7)</f>
        <v>6.1824021</v>
      </c>
      <c r="K11" s="140">
        <f>ROUND(VLOOKUP($E11,'BDEW-Standard'!$B$3:$M$158,K$9,0),7)</f>
        <v>6.4760499999999999E-2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0.94490761186795624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47">
        <v>365.12299999999999</v>
      </c>
    </row>
    <row r="12" spans="2:26">
      <c r="B12" s="116">
        <v>1</v>
      </c>
      <c r="C12" s="117" t="str">
        <f t="shared" ref="C12:C41" si="0">$D$6</f>
        <v>Iserlohn</v>
      </c>
      <c r="D12" s="46" t="s">
        <v>298</v>
      </c>
      <c r="E12" s="139" t="s">
        <v>299</v>
      </c>
      <c r="F12" s="252" t="str">
        <f>VLOOKUP($E12,'BDEW-Standard'!$B$3:$M$158,F$9,0)</f>
        <v>N14</v>
      </c>
      <c r="H12" s="231">
        <f>ROUND(VLOOKUP($E12,'BDEW-Standard'!$B$3:$M$158,H$9,0),7)</f>
        <v>3.1935978</v>
      </c>
      <c r="I12" s="231">
        <f>ROUND(VLOOKUP($E12,'BDEW-Standard'!$B$3:$M$158,I$9,0),7)</f>
        <v>-37.414247799999998</v>
      </c>
      <c r="J12" s="231">
        <f>ROUND(VLOOKUP($E12,'BDEW-Standard'!$B$3:$M$158,J$9,0),7)</f>
        <v>6.1824021</v>
      </c>
      <c r="K12" s="231">
        <f>ROUND(VLOOKUP($E12,'BDEW-Standard'!$B$3:$M$158,K$9,0),7)</f>
        <v>6.4760499999999999E-2</v>
      </c>
      <c r="L12" s="232">
        <f>ROUND(VLOOKUP($E12,'BDEW-Standard'!$B$3:$M$158,L$9,0),1)</f>
        <v>40</v>
      </c>
      <c r="M12" s="231">
        <f>ROUND(VLOOKUP($E12,'BDEW-Standard'!$B$3:$M$158,M$9,0),7)</f>
        <v>0</v>
      </c>
      <c r="N12" s="231">
        <f>ROUND(VLOOKUP($E12,'BDEW-Standard'!$B$3:$M$158,N$9,0),7)</f>
        <v>0</v>
      </c>
      <c r="O12" s="231">
        <f>ROUND(VLOOKUP($E12,'BDEW-Standard'!$B$3:$M$158,O$9,0),7)</f>
        <v>0</v>
      </c>
      <c r="P12" s="231">
        <f>ROUND(VLOOKUP($E12,'BDEW-Standard'!$B$3:$M$158,P$9,0),7)</f>
        <v>0</v>
      </c>
      <c r="Q12" s="233">
        <f>($H12/(1+($I12/($Q$9-$L12))^$J12)+$K12)+MAX($M12*$Q$9+$N12,$O12*$Q$9+$P12)</f>
        <v>0.94490761186795624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48"/>
      <c r="Z12" s="173"/>
    </row>
    <row r="13" spans="2:26" s="118" customFormat="1">
      <c r="B13" s="119">
        <v>2</v>
      </c>
      <c r="C13" s="120" t="str">
        <f t="shared" si="0"/>
        <v>Iserlohn</v>
      </c>
      <c r="D13" s="46" t="s">
        <v>298</v>
      </c>
      <c r="E13" s="139" t="s">
        <v>300</v>
      </c>
      <c r="F13" s="252" t="str">
        <f>VLOOKUP($E13,'BDEW-Standard'!$B$3:$M$158,F$9,0)</f>
        <v>N24</v>
      </c>
      <c r="H13" s="231">
        <f>ROUND(VLOOKUP($E13,'BDEW-Standard'!$B$3:$M$158,H$9,0),7)</f>
        <v>2.529738</v>
      </c>
      <c r="I13" s="231">
        <f>ROUND(VLOOKUP($E13,'BDEW-Standard'!$B$3:$M$158,I$9,0),7)</f>
        <v>-35.0300145</v>
      </c>
      <c r="J13" s="231">
        <f>ROUND(VLOOKUP($E13,'BDEW-Standard'!$B$3:$M$158,J$9,0),7)</f>
        <v>6.2051109000000002</v>
      </c>
      <c r="K13" s="231">
        <f>ROUND(VLOOKUP($E13,'BDEW-Standard'!$B$3:$M$158,K$9,0),7)</f>
        <v>8.4524100000000005E-2</v>
      </c>
      <c r="L13" s="232">
        <f>ROUND(VLOOKUP($E13,'BDEW-Standard'!$B$3:$M$158,L$9,0),1)</f>
        <v>40</v>
      </c>
      <c r="M13" s="231">
        <f>ROUND(VLOOKUP($E13,'BDEW-Standard'!$B$3:$M$158,M$9,0),7)</f>
        <v>0</v>
      </c>
      <c r="N13" s="231">
        <f>ROUND(VLOOKUP($E13,'BDEW-Standard'!$B$3:$M$158,N$9,0),7)</f>
        <v>0</v>
      </c>
      <c r="O13" s="231">
        <f>ROUND(VLOOKUP($E13,'BDEW-Standard'!$B$3:$M$158,O$9,0),7)</f>
        <v>0</v>
      </c>
      <c r="P13" s="231">
        <f>ROUND(VLOOKUP($E13,'BDEW-Standard'!$B$3:$M$158,P$9,0),7)</f>
        <v>0</v>
      </c>
      <c r="Q13" s="233">
        <f t="shared" ref="Q13:Q24" si="1">($H13/(1+($I13/($Q$9-$L13))^$J13)+$K13)+MAX($M13*$Q$9+$N13,$O13*$Q$9+$P13)</f>
        <v>1.0034007991768874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" si="2">7-SUM(R13:W13)</f>
        <v>1</v>
      </c>
      <c r="Y13" s="248"/>
      <c r="Z13" s="173"/>
    </row>
    <row r="14" spans="2:26" s="118" customFormat="1">
      <c r="B14" s="119">
        <v>3</v>
      </c>
      <c r="C14" s="120" t="str">
        <f t="shared" si="0"/>
        <v>Iserlohn</v>
      </c>
      <c r="D14" s="46" t="s">
        <v>298</v>
      </c>
      <c r="E14" s="139" t="s">
        <v>301</v>
      </c>
      <c r="F14" s="252" t="str">
        <f>VLOOKUP($E14,'BDEW-Standard'!$B$3:$M$158,F$9,0)</f>
        <v>KO4</v>
      </c>
      <c r="H14" s="231">
        <f>ROUND(VLOOKUP($E14,'BDEW-Standard'!$B$3:$M$158,H$9,0),7)</f>
        <v>3.4428942999999999</v>
      </c>
      <c r="I14" s="231">
        <f>ROUND(VLOOKUP($E14,'BDEW-Standard'!$B$3:$M$158,I$9,0),7)</f>
        <v>-36.659050399999998</v>
      </c>
      <c r="J14" s="231">
        <f>ROUND(VLOOKUP($E14,'BDEW-Standard'!$B$3:$M$158,J$9,0),7)</f>
        <v>7.6083226000000002</v>
      </c>
      <c r="K14" s="231">
        <f>ROUND(VLOOKUP($E14,'BDEW-Standard'!$B$3:$M$158,K$9,0),7)</f>
        <v>7.4685000000000001E-2</v>
      </c>
      <c r="L14" s="232">
        <f>ROUND(VLOOKUP($E14,'BDEW-Standard'!$B$3:$M$158,L$9,0),1)</f>
        <v>40</v>
      </c>
      <c r="M14" s="231">
        <f>ROUND(VLOOKUP($E14,'BDEW-Standard'!$B$3:$M$158,M$9,0),7)</f>
        <v>0</v>
      </c>
      <c r="N14" s="231">
        <f>ROUND(VLOOKUP($E14,'BDEW-Standard'!$B$3:$M$158,N$9,0),7)</f>
        <v>0</v>
      </c>
      <c r="O14" s="231">
        <f>ROUND(VLOOKUP($E14,'BDEW-Standard'!$B$3:$M$158,O$9,0),7)</f>
        <v>0</v>
      </c>
      <c r="P14" s="231">
        <f>ROUND(VLOOKUP($E14,'BDEW-Standard'!$B$3:$M$158,P$9,0),7)</f>
        <v>0</v>
      </c>
      <c r="Q14" s="233">
        <f t="shared" si="1"/>
        <v>0.97768382110526542</v>
      </c>
      <c r="R14" s="234">
        <f>ROUND(VLOOKUP(MID($E14,4,3),'Wochentag F(WT)'!$B$7:$J$22,R$9,0),4)</f>
        <v>1.0354000000000001</v>
      </c>
      <c r="S14" s="234">
        <f>ROUND(VLOOKUP(MID($E14,4,3),'Wochentag F(WT)'!$B$7:$J$22,S$9,0),4)</f>
        <v>1.0523</v>
      </c>
      <c r="T14" s="234">
        <f>ROUND(VLOOKUP(MID($E14,4,3),'Wochentag F(WT)'!$B$7:$J$22,T$9,0),4)</f>
        <v>1.0448999999999999</v>
      </c>
      <c r="U14" s="234">
        <f>ROUND(VLOOKUP(MID($E14,4,3),'Wochentag F(WT)'!$B$7:$J$22,U$9,0),4)</f>
        <v>1.0494000000000001</v>
      </c>
      <c r="V14" s="234">
        <f>ROUND(VLOOKUP(MID($E14,4,3),'Wochentag F(WT)'!$B$7:$J$22,V$9,0),4)</f>
        <v>0.98850000000000005</v>
      </c>
      <c r="W14" s="234">
        <f>ROUND(VLOOKUP(MID($E14,4,3),'Wochentag F(WT)'!$B$7:$J$22,W$9,0),4)</f>
        <v>0.88600000000000001</v>
      </c>
      <c r="X14" s="235">
        <f t="shared" ref="X14" si="3">7-SUM(R14:W14)</f>
        <v>0.94349999999999934</v>
      </c>
      <c r="Y14" s="248"/>
      <c r="Z14" s="173"/>
    </row>
    <row r="15" spans="2:26" s="118" customFormat="1">
      <c r="B15" s="119">
        <v>4</v>
      </c>
      <c r="C15" s="120" t="str">
        <f t="shared" si="0"/>
        <v>Iserlohn</v>
      </c>
      <c r="D15" s="46" t="s">
        <v>298</v>
      </c>
      <c r="E15" s="139" t="s">
        <v>302</v>
      </c>
      <c r="F15" s="252" t="str">
        <f>VLOOKUP($E15,'BDEW-Standard'!$B$3:$M$158,F$9,0)</f>
        <v>HA4</v>
      </c>
      <c r="H15" s="231">
        <f>ROUND(VLOOKUP($E15,'BDEW-Standard'!$B$3:$M$158,H$9,0),7)</f>
        <v>4.0196902000000003</v>
      </c>
      <c r="I15" s="231">
        <f>ROUND(VLOOKUP($E15,'BDEW-Standard'!$B$3:$M$158,I$9,0),7)</f>
        <v>-37.828203700000003</v>
      </c>
      <c r="J15" s="231">
        <f>ROUND(VLOOKUP($E15,'BDEW-Standard'!$B$3:$M$158,J$9,0),7)</f>
        <v>8.1593368999999996</v>
      </c>
      <c r="K15" s="231">
        <f>ROUND(VLOOKUP($E15,'BDEW-Standard'!$B$3:$M$158,K$9,0),7)</f>
        <v>4.72845E-2</v>
      </c>
      <c r="L15" s="232">
        <f>ROUND(VLOOKUP($E15,'BDEW-Standard'!$B$3:$M$158,L$9,0),1)</f>
        <v>40</v>
      </c>
      <c r="M15" s="231">
        <f>ROUND(VLOOKUP($E15,'BDEW-Standard'!$B$3:$M$158,M$9,0),7)</f>
        <v>0</v>
      </c>
      <c r="N15" s="231">
        <f>ROUND(VLOOKUP($E15,'BDEW-Standard'!$B$3:$M$158,N$9,0),7)</f>
        <v>0</v>
      </c>
      <c r="O15" s="231">
        <f>ROUND(VLOOKUP($E15,'BDEW-Standard'!$B$3:$M$158,O$9,0),7)</f>
        <v>0</v>
      </c>
      <c r="P15" s="231">
        <f>ROUND(VLOOKUP($E15,'BDEW-Standard'!$B$3:$M$158,P$9,0),7)</f>
        <v>0</v>
      </c>
      <c r="Q15" s="233">
        <f t="shared" si="1"/>
        <v>0.86486713303260787</v>
      </c>
      <c r="R15" s="234">
        <f>ROUND(VLOOKUP(MID($E15,4,3),'Wochentag F(WT)'!$B$7:$J$22,R$9,0),4)</f>
        <v>1.0358000000000001</v>
      </c>
      <c r="S15" s="234">
        <f>ROUND(VLOOKUP(MID($E15,4,3),'Wochentag F(WT)'!$B$7:$J$22,S$9,0),4)</f>
        <v>1.0232000000000001</v>
      </c>
      <c r="T15" s="234">
        <f>ROUND(VLOOKUP(MID($E15,4,3),'Wochentag F(WT)'!$B$7:$J$22,T$9,0),4)</f>
        <v>1.0251999999999999</v>
      </c>
      <c r="U15" s="234">
        <f>ROUND(VLOOKUP(MID($E15,4,3),'Wochentag F(WT)'!$B$7:$J$22,U$9,0),4)</f>
        <v>1.0295000000000001</v>
      </c>
      <c r="V15" s="234">
        <f>ROUND(VLOOKUP(MID($E15,4,3),'Wochentag F(WT)'!$B$7:$J$22,V$9,0),4)</f>
        <v>1.0253000000000001</v>
      </c>
      <c r="W15" s="234">
        <f>ROUND(VLOOKUP(MID($E15,4,3),'Wochentag F(WT)'!$B$7:$J$22,W$9,0),4)</f>
        <v>0.96750000000000003</v>
      </c>
      <c r="X15" s="235">
        <f t="shared" ref="X15" si="4">7-SUM(R15:W15)</f>
        <v>0.89350000000000041</v>
      </c>
      <c r="Y15" s="248"/>
      <c r="Z15" s="173"/>
    </row>
    <row r="16" spans="2:26" s="118" customFormat="1">
      <c r="B16" s="119">
        <v>5</v>
      </c>
      <c r="C16" s="120" t="str">
        <f t="shared" si="0"/>
        <v>Iserlohn</v>
      </c>
      <c r="D16" s="46" t="s">
        <v>298</v>
      </c>
      <c r="E16" s="139" t="s">
        <v>303</v>
      </c>
      <c r="F16" s="252" t="str">
        <f>VLOOKUP($E16,'BDEW-Standard'!$B$3:$M$158,F$9,0)</f>
        <v>MK4</v>
      </c>
      <c r="H16" s="231">
        <f>ROUND(VLOOKUP($E16,'BDEW-Standard'!$B$3:$M$158,H$9,0),7)</f>
        <v>3.1177248</v>
      </c>
      <c r="I16" s="231">
        <f>ROUND(VLOOKUP($E16,'BDEW-Standard'!$B$3:$M$158,I$9,0),7)</f>
        <v>-35.871506199999999</v>
      </c>
      <c r="J16" s="231">
        <f>ROUND(VLOOKUP($E16,'BDEW-Standard'!$B$3:$M$158,J$9,0),7)</f>
        <v>7.5186828999999999</v>
      </c>
      <c r="K16" s="231">
        <f>ROUND(VLOOKUP($E16,'BDEW-Standard'!$B$3:$M$158,K$9,0),7)</f>
        <v>3.4330100000000002E-2</v>
      </c>
      <c r="L16" s="232">
        <f>ROUND(VLOOKUP($E16,'BDEW-Standard'!$B$3:$M$158,L$9,0),1)</f>
        <v>40</v>
      </c>
      <c r="M16" s="231">
        <f>ROUND(VLOOKUP($E16,'BDEW-Standard'!$B$3:$M$158,M$9,0),7)</f>
        <v>0</v>
      </c>
      <c r="N16" s="231">
        <f>ROUND(VLOOKUP($E16,'BDEW-Standard'!$B$3:$M$158,N$9,0),7)</f>
        <v>0</v>
      </c>
      <c r="O16" s="231">
        <f>ROUND(VLOOKUP($E16,'BDEW-Standard'!$B$3:$M$158,O$9,0),7)</f>
        <v>0</v>
      </c>
      <c r="P16" s="231">
        <f>ROUND(VLOOKUP($E16,'BDEW-Standard'!$B$3:$M$158,P$9,0),7)</f>
        <v>0</v>
      </c>
      <c r="Q16" s="233">
        <f t="shared" si="1"/>
        <v>0.9622064996731321</v>
      </c>
      <c r="R16" s="234">
        <f>ROUND(VLOOKUP(MID($E16,4,3),'Wochentag F(WT)'!$B$7:$J$22,R$9,0),4)</f>
        <v>1.0699000000000001</v>
      </c>
      <c r="S16" s="234">
        <f>ROUND(VLOOKUP(MID($E16,4,3),'Wochentag F(WT)'!$B$7:$J$22,S$9,0),4)</f>
        <v>1.0365</v>
      </c>
      <c r="T16" s="234">
        <f>ROUND(VLOOKUP(MID($E16,4,3),'Wochentag F(WT)'!$B$7:$J$22,T$9,0),4)</f>
        <v>0.99329999999999996</v>
      </c>
      <c r="U16" s="234">
        <f>ROUND(VLOOKUP(MID($E16,4,3),'Wochentag F(WT)'!$B$7:$J$22,U$9,0),4)</f>
        <v>0.99480000000000002</v>
      </c>
      <c r="V16" s="234">
        <f>ROUND(VLOOKUP(MID($E16,4,3),'Wochentag F(WT)'!$B$7:$J$22,V$9,0),4)</f>
        <v>1.0659000000000001</v>
      </c>
      <c r="W16" s="234">
        <f>ROUND(VLOOKUP(MID($E16,4,3),'Wochentag F(WT)'!$B$7:$J$22,W$9,0),4)</f>
        <v>0.93620000000000003</v>
      </c>
      <c r="X16" s="235">
        <f t="shared" ref="X16" si="5">7-SUM(R16:W16)</f>
        <v>0.90339999999999954</v>
      </c>
      <c r="Y16" s="248"/>
      <c r="Z16" s="173"/>
    </row>
    <row r="17" spans="2:26" s="118" customFormat="1">
      <c r="B17" s="119">
        <v>6</v>
      </c>
      <c r="C17" s="120" t="str">
        <f t="shared" si="0"/>
        <v>Iserlohn</v>
      </c>
      <c r="D17" s="46" t="s">
        <v>298</v>
      </c>
      <c r="E17" s="139" t="s">
        <v>304</v>
      </c>
      <c r="F17" s="252" t="str">
        <f>VLOOKUP($E17,'BDEW-Standard'!$B$3:$M$158,F$9,0)</f>
        <v>BD4</v>
      </c>
      <c r="H17" s="231">
        <f>ROUND(VLOOKUP($E17,'BDEW-Standard'!$B$3:$M$158,H$9,0),7)</f>
        <v>3.75</v>
      </c>
      <c r="I17" s="231">
        <f>ROUND(VLOOKUP($E17,'BDEW-Standard'!$B$3:$M$158,I$9,0),7)</f>
        <v>-37.5</v>
      </c>
      <c r="J17" s="231">
        <f>ROUND(VLOOKUP($E17,'BDEW-Standard'!$B$3:$M$158,J$9,0),7)</f>
        <v>6.8</v>
      </c>
      <c r="K17" s="231">
        <f>ROUND(VLOOKUP($E17,'BDEW-Standard'!$B$3:$M$158,K$9,0),7)</f>
        <v>6.0911300000000002E-2</v>
      </c>
      <c r="L17" s="232">
        <f>ROUND(VLOOKUP($E17,'BDEW-Standard'!$B$3:$M$158,L$9,0),1)</f>
        <v>40</v>
      </c>
      <c r="M17" s="231">
        <f>ROUND(VLOOKUP($E17,'BDEW-Standard'!$B$3:$M$158,M$9,0),7)</f>
        <v>0</v>
      </c>
      <c r="N17" s="231">
        <f>ROUND(VLOOKUP($E17,'BDEW-Standard'!$B$3:$M$158,N$9,0),7)</f>
        <v>0</v>
      </c>
      <c r="O17" s="231">
        <f>ROUND(VLOOKUP($E17,'BDEW-Standard'!$B$3:$M$158,O$9,0),7)</f>
        <v>0</v>
      </c>
      <c r="P17" s="231">
        <f>ROUND(VLOOKUP($E17,'BDEW-Standard'!$B$3:$M$158,P$9,0),7)</f>
        <v>0</v>
      </c>
      <c r="Q17" s="233">
        <f t="shared" si="1"/>
        <v>1.0126136468627658</v>
      </c>
      <c r="R17" s="234">
        <f>ROUND(VLOOKUP(MID($E17,4,3),'Wochentag F(WT)'!$B$7:$J$22,R$9,0),4)</f>
        <v>1.1052</v>
      </c>
      <c r="S17" s="234">
        <f>ROUND(VLOOKUP(MID($E17,4,3),'Wochentag F(WT)'!$B$7:$J$22,S$9,0),4)</f>
        <v>1.0857000000000001</v>
      </c>
      <c r="T17" s="234">
        <f>ROUND(VLOOKUP(MID($E17,4,3),'Wochentag F(WT)'!$B$7:$J$22,T$9,0),4)</f>
        <v>1.0378000000000001</v>
      </c>
      <c r="U17" s="234">
        <f>ROUND(VLOOKUP(MID($E17,4,3),'Wochentag F(WT)'!$B$7:$J$22,U$9,0),4)</f>
        <v>1.0622</v>
      </c>
      <c r="V17" s="234">
        <f>ROUND(VLOOKUP(MID($E17,4,3),'Wochentag F(WT)'!$B$7:$J$22,V$9,0),4)</f>
        <v>1.0266</v>
      </c>
      <c r="W17" s="234">
        <f>ROUND(VLOOKUP(MID($E17,4,3),'Wochentag F(WT)'!$B$7:$J$22,W$9,0),4)</f>
        <v>0.76290000000000002</v>
      </c>
      <c r="X17" s="235">
        <f t="shared" ref="X17" si="6">7-SUM(R17:W17)</f>
        <v>0.91959999999999997</v>
      </c>
      <c r="Y17" s="248"/>
      <c r="Z17" s="173"/>
    </row>
    <row r="18" spans="2:26" s="118" customFormat="1">
      <c r="B18" s="119">
        <v>7</v>
      </c>
      <c r="C18" s="120" t="str">
        <f t="shared" si="0"/>
        <v>Iserlohn</v>
      </c>
      <c r="D18" s="46" t="s">
        <v>298</v>
      </c>
      <c r="E18" s="139" t="s">
        <v>305</v>
      </c>
      <c r="F18" s="252" t="str">
        <f>VLOOKUP($E18,'BDEW-Standard'!$B$3:$M$158,F$9,0)</f>
        <v>GA4</v>
      </c>
      <c r="H18" s="231">
        <f>ROUND(VLOOKUP($E18,'BDEW-Standard'!$B$3:$M$158,H$9,0),7)</f>
        <v>2.8195655999999998</v>
      </c>
      <c r="I18" s="231">
        <f>ROUND(VLOOKUP($E18,'BDEW-Standard'!$B$3:$M$158,I$9,0),7)</f>
        <v>-36</v>
      </c>
      <c r="J18" s="231">
        <f>ROUND(VLOOKUP($E18,'BDEW-Standard'!$B$3:$M$158,J$9,0),7)</f>
        <v>7.7368518000000002</v>
      </c>
      <c r="K18" s="231">
        <f>ROUND(VLOOKUP($E18,'BDEW-Standard'!$B$3:$M$158,K$9,0),7)</f>
        <v>0.157281</v>
      </c>
      <c r="L18" s="232">
        <f>ROUND(VLOOKUP($E18,'BDEW-Standard'!$B$3:$M$158,L$9,0),1)</f>
        <v>40</v>
      </c>
      <c r="M18" s="231">
        <f>ROUND(VLOOKUP($E18,'BDEW-Standard'!$B$3:$M$158,M$9,0),7)</f>
        <v>0</v>
      </c>
      <c r="N18" s="231">
        <f>ROUND(VLOOKUP($E18,'BDEW-Standard'!$B$3:$M$158,N$9,0),7)</f>
        <v>0</v>
      </c>
      <c r="O18" s="231">
        <f>ROUND(VLOOKUP($E18,'BDEW-Standard'!$B$3:$M$158,O$9,0),7)</f>
        <v>0</v>
      </c>
      <c r="P18" s="231">
        <f>ROUND(VLOOKUP($E18,'BDEW-Standard'!$B$3:$M$158,P$9,0),7)</f>
        <v>0</v>
      </c>
      <c r="Q18" s="233">
        <f t="shared" si="1"/>
        <v>0.96576337685759206</v>
      </c>
      <c r="R18" s="234">
        <f>ROUND(VLOOKUP(MID($E18,4,3),'Wochentag F(WT)'!$B$7:$J$22,R$9,0),4)</f>
        <v>0.93220000000000003</v>
      </c>
      <c r="S18" s="234">
        <f>ROUND(VLOOKUP(MID($E18,4,3),'Wochentag F(WT)'!$B$7:$J$22,S$9,0),4)</f>
        <v>0.98939999999999995</v>
      </c>
      <c r="T18" s="234">
        <f>ROUND(VLOOKUP(MID($E18,4,3),'Wochentag F(WT)'!$B$7:$J$22,T$9,0),4)</f>
        <v>1.0033000000000001</v>
      </c>
      <c r="U18" s="234">
        <f>ROUND(VLOOKUP(MID($E18,4,3),'Wochentag F(WT)'!$B$7:$J$22,U$9,0),4)</f>
        <v>1.0108999999999999</v>
      </c>
      <c r="V18" s="234">
        <f>ROUND(VLOOKUP(MID($E18,4,3),'Wochentag F(WT)'!$B$7:$J$22,V$9,0),4)</f>
        <v>1.018</v>
      </c>
      <c r="W18" s="234">
        <f>ROUND(VLOOKUP(MID($E18,4,3),'Wochentag F(WT)'!$B$7:$J$22,W$9,0),4)</f>
        <v>1.0356000000000001</v>
      </c>
      <c r="X18" s="235">
        <f t="shared" ref="X18:X24" si="7">7-SUM(R18:W18)</f>
        <v>1.0106000000000002</v>
      </c>
      <c r="Y18" s="248"/>
      <c r="Z18" s="173"/>
    </row>
    <row r="19" spans="2:26" s="118" customFormat="1">
      <c r="B19" s="119">
        <v>8</v>
      </c>
      <c r="C19" s="120" t="str">
        <f t="shared" si="0"/>
        <v>Iserlohn</v>
      </c>
      <c r="D19" s="46" t="s">
        <v>298</v>
      </c>
      <c r="E19" s="139" t="s">
        <v>306</v>
      </c>
      <c r="F19" s="252" t="str">
        <f>VLOOKUP($E19,'BDEW-Standard'!$B$3:$M$158,F$9,0)</f>
        <v>BH4</v>
      </c>
      <c r="H19" s="231">
        <f>ROUND(VLOOKUP($E19,'BDEW-Standard'!$B$3:$M$158,H$9,0),7)</f>
        <v>2.4595180999999999</v>
      </c>
      <c r="I19" s="231">
        <f>ROUND(VLOOKUP($E19,'BDEW-Standard'!$B$3:$M$158,I$9,0),7)</f>
        <v>-35.253212400000002</v>
      </c>
      <c r="J19" s="231">
        <f>ROUND(VLOOKUP($E19,'BDEW-Standard'!$B$3:$M$158,J$9,0),7)</f>
        <v>6.0587001000000003</v>
      </c>
      <c r="K19" s="231">
        <f>ROUND(VLOOKUP($E19,'BDEW-Standard'!$B$3:$M$158,K$9,0),7)</f>
        <v>0.16473699999999999</v>
      </c>
      <c r="L19" s="232">
        <f>ROUND(VLOOKUP($E19,'BDEW-Standard'!$B$3:$M$158,L$9,0),1)</f>
        <v>40</v>
      </c>
      <c r="M19" s="231">
        <f>ROUND(VLOOKUP($E19,'BDEW-Standard'!$B$3:$M$158,M$9,0),7)</f>
        <v>0</v>
      </c>
      <c r="N19" s="231">
        <f>ROUND(VLOOKUP($E19,'BDEW-Standard'!$B$3:$M$158,N$9,0),7)</f>
        <v>0</v>
      </c>
      <c r="O19" s="231">
        <f>ROUND(VLOOKUP($E19,'BDEW-Standard'!$B$3:$M$158,O$9,0),7)</f>
        <v>0</v>
      </c>
      <c r="P19" s="231">
        <f>ROUND(VLOOKUP($E19,'BDEW-Standard'!$B$3:$M$158,P$9,0),7)</f>
        <v>0</v>
      </c>
      <c r="Q19" s="233">
        <f t="shared" si="1"/>
        <v>1.043802057143173</v>
      </c>
      <c r="R19" s="234">
        <f>ROUND(VLOOKUP(MID($E19,4,3),'Wochentag F(WT)'!$B$7:$J$22,R$9,0),4)</f>
        <v>0.97670000000000001</v>
      </c>
      <c r="S19" s="234">
        <f>ROUND(VLOOKUP(MID($E19,4,3),'Wochentag F(WT)'!$B$7:$J$22,S$9,0),4)</f>
        <v>1.0388999999999999</v>
      </c>
      <c r="T19" s="234">
        <f>ROUND(VLOOKUP(MID($E19,4,3),'Wochentag F(WT)'!$B$7:$J$22,T$9,0),4)</f>
        <v>1.0027999999999999</v>
      </c>
      <c r="U19" s="234">
        <f>ROUND(VLOOKUP(MID($E19,4,3),'Wochentag F(WT)'!$B$7:$J$22,U$9,0),4)</f>
        <v>1.0162</v>
      </c>
      <c r="V19" s="234">
        <f>ROUND(VLOOKUP(MID($E19,4,3),'Wochentag F(WT)'!$B$7:$J$22,V$9,0),4)</f>
        <v>1.0024</v>
      </c>
      <c r="W19" s="234">
        <f>ROUND(VLOOKUP(MID($E19,4,3),'Wochentag F(WT)'!$B$7:$J$22,W$9,0),4)</f>
        <v>1.0043</v>
      </c>
      <c r="X19" s="235">
        <f t="shared" si="7"/>
        <v>0.95870000000000122</v>
      </c>
      <c r="Y19" s="248"/>
      <c r="Z19" s="173"/>
    </row>
    <row r="20" spans="2:26" s="118" customFormat="1">
      <c r="B20" s="119">
        <v>9</v>
      </c>
      <c r="C20" s="120" t="str">
        <f t="shared" si="0"/>
        <v>Iserlohn</v>
      </c>
      <c r="D20" s="46" t="s">
        <v>298</v>
      </c>
      <c r="E20" s="139" t="s">
        <v>307</v>
      </c>
      <c r="F20" s="252" t="str">
        <f>VLOOKUP($E20,'BDEW-Standard'!$B$3:$M$158,F$9,0)</f>
        <v>BA4</v>
      </c>
      <c r="H20" s="231">
        <f>ROUND(VLOOKUP($E20,'BDEW-Standard'!$B$3:$M$158,H$9,0),7)</f>
        <v>0.93158890000000005</v>
      </c>
      <c r="I20" s="231">
        <f>ROUND(VLOOKUP($E20,'BDEW-Standard'!$B$3:$M$158,I$9,0),7)</f>
        <v>-33.35</v>
      </c>
      <c r="J20" s="231">
        <f>ROUND(VLOOKUP($E20,'BDEW-Standard'!$B$3:$M$158,J$9,0),7)</f>
        <v>5.7212303000000002</v>
      </c>
      <c r="K20" s="231">
        <f>ROUND(VLOOKUP($E20,'BDEW-Standard'!$B$3:$M$158,K$9,0),7)</f>
        <v>0.66564939999999995</v>
      </c>
      <c r="L20" s="232">
        <f>ROUND(VLOOKUP($E20,'BDEW-Standard'!$B$3:$M$158,L$9,0),1)</f>
        <v>40</v>
      </c>
      <c r="M20" s="231">
        <f>ROUND(VLOOKUP($E20,'BDEW-Standard'!$B$3:$M$158,M$9,0),7)</f>
        <v>0</v>
      </c>
      <c r="N20" s="231">
        <f>ROUND(VLOOKUP($E20,'BDEW-Standard'!$B$3:$M$158,N$9,0),7)</f>
        <v>0</v>
      </c>
      <c r="O20" s="231">
        <f>ROUND(VLOOKUP($E20,'BDEW-Standard'!$B$3:$M$158,O$9,0),7)</f>
        <v>0</v>
      </c>
      <c r="P20" s="231">
        <f>ROUND(VLOOKUP($E20,'BDEW-Standard'!$B$3:$M$158,P$9,0),7)</f>
        <v>0</v>
      </c>
      <c r="Q20" s="233">
        <f t="shared" si="1"/>
        <v>1.0766391850538448</v>
      </c>
      <c r="R20" s="234">
        <f>ROUND(VLOOKUP(MID($E20,4,3),'Wochentag F(WT)'!$B$7:$J$22,R$9,0),4)</f>
        <v>1.0848</v>
      </c>
      <c r="S20" s="234">
        <f>ROUND(VLOOKUP(MID($E20,4,3),'Wochentag F(WT)'!$B$7:$J$22,S$9,0),4)</f>
        <v>1.1211</v>
      </c>
      <c r="T20" s="234">
        <f>ROUND(VLOOKUP(MID($E20,4,3),'Wochentag F(WT)'!$B$7:$J$22,T$9,0),4)</f>
        <v>1.0769</v>
      </c>
      <c r="U20" s="234">
        <f>ROUND(VLOOKUP(MID($E20,4,3),'Wochentag F(WT)'!$B$7:$J$22,U$9,0),4)</f>
        <v>1.1353</v>
      </c>
      <c r="V20" s="234">
        <f>ROUND(VLOOKUP(MID($E20,4,3),'Wochentag F(WT)'!$B$7:$J$22,V$9,0),4)</f>
        <v>1.1402000000000001</v>
      </c>
      <c r="W20" s="234">
        <f>ROUND(VLOOKUP(MID($E20,4,3),'Wochentag F(WT)'!$B$7:$J$22,W$9,0),4)</f>
        <v>0.48520000000000002</v>
      </c>
      <c r="X20" s="235">
        <f t="shared" si="7"/>
        <v>0.95650000000000013</v>
      </c>
      <c r="Y20" s="248"/>
      <c r="Z20" s="173"/>
    </row>
    <row r="21" spans="2:26" s="118" customFormat="1">
      <c r="B21" s="119">
        <v>10</v>
      </c>
      <c r="C21" s="120" t="str">
        <f t="shared" si="0"/>
        <v>Iserlohn</v>
      </c>
      <c r="D21" s="46" t="s">
        <v>298</v>
      </c>
      <c r="E21" s="139" t="s">
        <v>308</v>
      </c>
      <c r="F21" s="252" t="str">
        <f>VLOOKUP($E21,'BDEW-Standard'!$B$3:$M$158,F$9,0)</f>
        <v>WA4</v>
      </c>
      <c r="H21" s="231">
        <f>ROUND(VLOOKUP($E21,'BDEW-Standard'!$B$3:$M$158,H$9,0),7)</f>
        <v>1.0535874999999999</v>
      </c>
      <c r="I21" s="231">
        <f>ROUND(VLOOKUP($E21,'BDEW-Standard'!$B$3:$M$158,I$9,0),7)</f>
        <v>-35.299999999999997</v>
      </c>
      <c r="J21" s="231">
        <f>ROUND(VLOOKUP($E21,'BDEW-Standard'!$B$3:$M$158,J$9,0),7)</f>
        <v>4.8662747</v>
      </c>
      <c r="K21" s="231">
        <f>ROUND(VLOOKUP($E21,'BDEW-Standard'!$B$3:$M$158,K$9,0),7)</f>
        <v>0.68110420000000005</v>
      </c>
      <c r="L21" s="232">
        <f>ROUND(VLOOKUP($E21,'BDEW-Standard'!$B$3:$M$158,L$9,0),1)</f>
        <v>40</v>
      </c>
      <c r="M21" s="231">
        <f>ROUND(VLOOKUP($E21,'BDEW-Standard'!$B$3:$M$158,M$9,0),7)</f>
        <v>0</v>
      </c>
      <c r="N21" s="231">
        <f>ROUND(VLOOKUP($E21,'BDEW-Standard'!$B$3:$M$158,N$9,0),7)</f>
        <v>0</v>
      </c>
      <c r="O21" s="231">
        <f>ROUND(VLOOKUP($E21,'BDEW-Standard'!$B$3:$M$158,O$9,0),7)</f>
        <v>0</v>
      </c>
      <c r="P21" s="231">
        <f>ROUND(VLOOKUP($E21,'BDEW-Standard'!$B$3:$M$158,P$9,0),7)</f>
        <v>0</v>
      </c>
      <c r="Q21" s="233">
        <f t="shared" si="1"/>
        <v>1.0844348950990992</v>
      </c>
      <c r="R21" s="234">
        <f>ROUND(VLOOKUP(MID($E21,4,3),'Wochentag F(WT)'!$B$7:$J$22,R$9,0),4)</f>
        <v>1.2457</v>
      </c>
      <c r="S21" s="234">
        <f>ROUND(VLOOKUP(MID($E21,4,3),'Wochentag F(WT)'!$B$7:$J$22,S$9,0),4)</f>
        <v>1.2615000000000001</v>
      </c>
      <c r="T21" s="234">
        <f>ROUND(VLOOKUP(MID($E21,4,3),'Wochentag F(WT)'!$B$7:$J$22,T$9,0),4)</f>
        <v>1.2706999999999999</v>
      </c>
      <c r="U21" s="234">
        <f>ROUND(VLOOKUP(MID($E21,4,3),'Wochentag F(WT)'!$B$7:$J$22,U$9,0),4)</f>
        <v>1.2430000000000001</v>
      </c>
      <c r="V21" s="234">
        <f>ROUND(VLOOKUP(MID($E21,4,3),'Wochentag F(WT)'!$B$7:$J$22,V$9,0),4)</f>
        <v>1.1275999999999999</v>
      </c>
      <c r="W21" s="234">
        <f>ROUND(VLOOKUP(MID($E21,4,3),'Wochentag F(WT)'!$B$7:$J$22,W$9,0),4)</f>
        <v>0.38769999999999999</v>
      </c>
      <c r="X21" s="235">
        <f t="shared" si="7"/>
        <v>0.46379999999999999</v>
      </c>
      <c r="Y21" s="248"/>
      <c r="Z21" s="173"/>
    </row>
    <row r="22" spans="2:26" s="118" customFormat="1">
      <c r="B22" s="119">
        <v>11</v>
      </c>
      <c r="C22" s="120" t="str">
        <f t="shared" si="0"/>
        <v>Iserlohn</v>
      </c>
      <c r="D22" s="46" t="s">
        <v>298</v>
      </c>
      <c r="E22" s="139" t="s">
        <v>309</v>
      </c>
      <c r="F22" s="252" t="str">
        <f>VLOOKUP($E22,'BDEW-Standard'!$B$3:$M$158,F$9,0)</f>
        <v>GB4</v>
      </c>
      <c r="H22" s="231">
        <f>ROUND(VLOOKUP($E22,'BDEW-Standard'!$B$3:$M$158,H$9,0),7)</f>
        <v>3.6017736</v>
      </c>
      <c r="I22" s="231">
        <f>ROUND(VLOOKUP($E22,'BDEW-Standard'!$B$3:$M$158,I$9,0),7)</f>
        <v>-37.882536799999997</v>
      </c>
      <c r="J22" s="231">
        <f>ROUND(VLOOKUP($E22,'BDEW-Standard'!$B$3:$M$158,J$9,0),7)</f>
        <v>6.9836070000000001</v>
      </c>
      <c r="K22" s="231">
        <f>ROUND(VLOOKUP($E22,'BDEW-Standard'!$B$3:$M$158,K$9,0),7)</f>
        <v>5.4826199999999999E-2</v>
      </c>
      <c r="L22" s="232">
        <f>ROUND(VLOOKUP($E22,'BDEW-Standard'!$B$3:$M$158,L$9,0),1)</f>
        <v>40</v>
      </c>
      <c r="M22" s="231">
        <f>ROUND(VLOOKUP($E22,'BDEW-Standard'!$B$3:$M$158,M$9,0),7)</f>
        <v>0</v>
      </c>
      <c r="N22" s="231">
        <f>ROUND(VLOOKUP($E22,'BDEW-Standard'!$B$3:$M$158,N$9,0),7)</f>
        <v>0</v>
      </c>
      <c r="O22" s="231">
        <f>ROUND(VLOOKUP($E22,'BDEW-Standard'!$B$3:$M$158,O$9,0),7)</f>
        <v>0</v>
      </c>
      <c r="P22" s="231">
        <f>ROUND(VLOOKUP($E22,'BDEW-Standard'!$B$3:$M$158,P$9,0),7)</f>
        <v>0</v>
      </c>
      <c r="Q22" s="233">
        <f t="shared" si="1"/>
        <v>0.90239375975311864</v>
      </c>
      <c r="R22" s="234">
        <f>ROUND(VLOOKUP(MID($E22,4,3),'Wochentag F(WT)'!$B$7:$J$22,R$9,0),4)</f>
        <v>0.98970000000000002</v>
      </c>
      <c r="S22" s="234">
        <f>ROUND(VLOOKUP(MID($E22,4,3),'Wochentag F(WT)'!$B$7:$J$22,S$9,0),4)</f>
        <v>0.9627</v>
      </c>
      <c r="T22" s="234">
        <f>ROUND(VLOOKUP(MID($E22,4,3),'Wochentag F(WT)'!$B$7:$J$22,T$9,0),4)</f>
        <v>1.0507</v>
      </c>
      <c r="U22" s="234">
        <f>ROUND(VLOOKUP(MID($E22,4,3),'Wochentag F(WT)'!$B$7:$J$22,U$9,0),4)</f>
        <v>1.0551999999999999</v>
      </c>
      <c r="V22" s="234">
        <f>ROUND(VLOOKUP(MID($E22,4,3),'Wochentag F(WT)'!$B$7:$J$22,V$9,0),4)</f>
        <v>1.0297000000000001</v>
      </c>
      <c r="W22" s="234">
        <f>ROUND(VLOOKUP(MID($E22,4,3),'Wochentag F(WT)'!$B$7:$J$22,W$9,0),4)</f>
        <v>0.97670000000000001</v>
      </c>
      <c r="X22" s="235">
        <f t="shared" si="7"/>
        <v>0.9352999999999998</v>
      </c>
      <c r="Y22" s="248"/>
      <c r="Z22" s="173"/>
    </row>
    <row r="23" spans="2:26" s="118" customFormat="1">
      <c r="B23" s="119">
        <v>12</v>
      </c>
      <c r="C23" s="120" t="str">
        <f t="shared" si="0"/>
        <v>Iserlohn</v>
      </c>
      <c r="D23" s="46" t="s">
        <v>298</v>
      </c>
      <c r="E23" s="139" t="s">
        <v>310</v>
      </c>
      <c r="F23" s="252" t="str">
        <f>VLOOKUP($E23,'BDEW-Standard'!$B$3:$M$158,F$9,0)</f>
        <v>PD4</v>
      </c>
      <c r="H23" s="231">
        <f>ROUND(VLOOKUP($E23,'BDEW-Standard'!$B$3:$M$158,H$9,0),7)</f>
        <v>3.85</v>
      </c>
      <c r="I23" s="231">
        <f>ROUND(VLOOKUP($E23,'BDEW-Standard'!$B$3:$M$158,I$9,0),7)</f>
        <v>-37</v>
      </c>
      <c r="J23" s="231">
        <f>ROUND(VLOOKUP($E23,'BDEW-Standard'!$B$3:$M$158,J$9,0),7)</f>
        <v>10.2405021</v>
      </c>
      <c r="K23" s="231">
        <f>ROUND(VLOOKUP($E23,'BDEW-Standard'!$B$3:$M$158,K$9,0),7)</f>
        <v>4.6924300000000002E-2</v>
      </c>
      <c r="L23" s="232">
        <f>ROUND(VLOOKUP($E23,'BDEW-Standard'!$B$3:$M$158,L$9,0),1)</f>
        <v>40</v>
      </c>
      <c r="M23" s="231">
        <f>ROUND(VLOOKUP($E23,'BDEW-Standard'!$B$3:$M$158,M$9,0),7)</f>
        <v>0</v>
      </c>
      <c r="N23" s="231">
        <f>ROUND(VLOOKUP($E23,'BDEW-Standard'!$B$3:$M$158,N$9,0),7)</f>
        <v>0</v>
      </c>
      <c r="O23" s="231">
        <f>ROUND(VLOOKUP($E23,'BDEW-Standard'!$B$3:$M$158,O$9,0),7)</f>
        <v>0</v>
      </c>
      <c r="P23" s="231">
        <f>ROUND(VLOOKUP($E23,'BDEW-Standard'!$B$3:$M$158,P$9,0),7)</f>
        <v>0</v>
      </c>
      <c r="Q23" s="233">
        <f t="shared" si="1"/>
        <v>0.75691065279879233</v>
      </c>
      <c r="R23" s="234">
        <f>ROUND(VLOOKUP(MID($E23,4,3),'Wochentag F(WT)'!$B$7:$J$22,R$9,0),4)</f>
        <v>1.0214000000000001</v>
      </c>
      <c r="S23" s="234">
        <f>ROUND(VLOOKUP(MID($E23,4,3),'Wochentag F(WT)'!$B$7:$J$22,S$9,0),4)</f>
        <v>1.0866</v>
      </c>
      <c r="T23" s="234">
        <f>ROUND(VLOOKUP(MID($E23,4,3),'Wochentag F(WT)'!$B$7:$J$22,T$9,0),4)</f>
        <v>1.0720000000000001</v>
      </c>
      <c r="U23" s="234">
        <f>ROUND(VLOOKUP(MID($E23,4,3),'Wochentag F(WT)'!$B$7:$J$22,U$9,0),4)</f>
        <v>1.0557000000000001</v>
      </c>
      <c r="V23" s="234">
        <f>ROUND(VLOOKUP(MID($E23,4,3),'Wochentag F(WT)'!$B$7:$J$22,V$9,0),4)</f>
        <v>1.0117</v>
      </c>
      <c r="W23" s="234">
        <f>ROUND(VLOOKUP(MID($E23,4,3),'Wochentag F(WT)'!$B$7:$J$22,W$9,0),4)</f>
        <v>0.90010000000000001</v>
      </c>
      <c r="X23" s="235">
        <f t="shared" si="7"/>
        <v>0.85249999999999915</v>
      </c>
      <c r="Y23" s="248"/>
      <c r="Z23" s="173"/>
    </row>
    <row r="24" spans="2:26" s="118" customFormat="1">
      <c r="B24" s="119">
        <v>13</v>
      </c>
      <c r="C24" s="120" t="str">
        <f t="shared" si="0"/>
        <v>Iserlohn</v>
      </c>
      <c r="D24" s="46" t="s">
        <v>298</v>
      </c>
      <c r="E24" s="139" t="s">
        <v>311</v>
      </c>
      <c r="F24" s="252" t="str">
        <f>VLOOKUP($E24,'BDEW-Standard'!$B$3:$M$158,F$9,0)</f>
        <v>HK3</v>
      </c>
      <c r="H24" s="231">
        <f>ROUND(VLOOKUP($E24,'BDEW-Standard'!$B$3:$M$158,H$9,0),7)</f>
        <v>0.40409319999999999</v>
      </c>
      <c r="I24" s="231">
        <f>ROUND(VLOOKUP($E24,'BDEW-Standard'!$B$3:$M$158,I$9,0),7)</f>
        <v>-24.439296800000001</v>
      </c>
      <c r="J24" s="231">
        <f>ROUND(VLOOKUP($E24,'BDEW-Standard'!$B$3:$M$158,J$9,0),7)</f>
        <v>6.5718174999999999</v>
      </c>
      <c r="K24" s="231">
        <f>ROUND(VLOOKUP($E24,'BDEW-Standard'!$B$3:$M$158,K$9,0),7)</f>
        <v>0.71077100000000004</v>
      </c>
      <c r="L24" s="232">
        <f>ROUND(VLOOKUP($E24,'BDEW-Standard'!$B$3:$M$158,L$9,0),1)</f>
        <v>40</v>
      </c>
      <c r="M24" s="231">
        <f>ROUND(VLOOKUP($E24,'BDEW-Standard'!$B$3:$M$158,M$9,0),7)</f>
        <v>0</v>
      </c>
      <c r="N24" s="231">
        <f>ROUND(VLOOKUP($E24,'BDEW-Standard'!$B$3:$M$158,N$9,0),7)</f>
        <v>0</v>
      </c>
      <c r="O24" s="231">
        <f>ROUND(VLOOKUP($E24,'BDEW-Standard'!$B$3:$M$158,O$9,0),7)</f>
        <v>0</v>
      </c>
      <c r="P24" s="231">
        <f>ROUND(VLOOKUP($E24,'BDEW-Standard'!$B$3:$M$158,P$9,0),7)</f>
        <v>0</v>
      </c>
      <c r="Q24" s="233">
        <f t="shared" si="1"/>
        <v>1.0561214000512988</v>
      </c>
      <c r="R24" s="234">
        <f>ROUND(VLOOKUP(MID($E24,4,3),'Wochentag F(WT)'!$B$7:$J$22,R$9,0),4)</f>
        <v>1</v>
      </c>
      <c r="S24" s="234">
        <f>ROUND(VLOOKUP(MID($E24,4,3),'Wochentag F(WT)'!$B$7:$J$22,S$9,0),4)</f>
        <v>1</v>
      </c>
      <c r="T24" s="234">
        <f>ROUND(VLOOKUP(MID($E24,4,3),'Wochentag F(WT)'!$B$7:$J$22,T$9,0),4)</f>
        <v>1</v>
      </c>
      <c r="U24" s="234">
        <f>ROUND(VLOOKUP(MID($E24,4,3),'Wochentag F(WT)'!$B$7:$J$22,U$9,0),4)</f>
        <v>1</v>
      </c>
      <c r="V24" s="234">
        <f>ROUND(VLOOKUP(MID($E24,4,3),'Wochentag F(WT)'!$B$7:$J$22,V$9,0),4)</f>
        <v>1</v>
      </c>
      <c r="W24" s="234">
        <f>ROUND(VLOOKUP(MID($E24,4,3),'Wochentag F(WT)'!$B$7:$J$22,W$9,0),4)</f>
        <v>1</v>
      </c>
      <c r="X24" s="235">
        <f t="shared" si="7"/>
        <v>1</v>
      </c>
      <c r="Y24" s="248"/>
      <c r="Z24" s="173"/>
    </row>
    <row r="25" spans="2:26" s="118" customFormat="1">
      <c r="B25" s="119">
        <v>14</v>
      </c>
      <c r="C25" s="120" t="str">
        <f t="shared" si="0"/>
        <v>Iserlohn</v>
      </c>
      <c r="D25" s="46"/>
      <c r="E25" s="139"/>
      <c r="F25" s="252"/>
      <c r="H25" s="231"/>
      <c r="I25" s="231"/>
      <c r="J25" s="231"/>
      <c r="K25" s="231"/>
      <c r="L25" s="232"/>
      <c r="M25" s="231"/>
      <c r="N25" s="231"/>
      <c r="O25" s="231"/>
      <c r="P25" s="231"/>
      <c r="Q25" s="233"/>
      <c r="R25" s="234"/>
      <c r="S25" s="234"/>
      <c r="T25" s="234"/>
      <c r="U25" s="234"/>
      <c r="V25" s="234"/>
      <c r="W25" s="234"/>
      <c r="X25" s="235"/>
      <c r="Y25" s="248"/>
      <c r="Z25" s="173"/>
    </row>
    <row r="26" spans="2:26" s="118" customFormat="1">
      <c r="B26" s="119">
        <v>15</v>
      </c>
      <c r="C26" s="120" t="str">
        <f t="shared" si="0"/>
        <v>Iserlohn</v>
      </c>
      <c r="D26" s="46"/>
      <c r="E26" s="139"/>
      <c r="F26" s="252"/>
      <c r="H26" s="231"/>
      <c r="I26" s="231"/>
      <c r="J26" s="231"/>
      <c r="K26" s="231"/>
      <c r="L26" s="232"/>
      <c r="M26" s="231"/>
      <c r="N26" s="231"/>
      <c r="O26" s="231"/>
      <c r="P26" s="231"/>
      <c r="Q26" s="233"/>
      <c r="R26" s="234"/>
      <c r="S26" s="234"/>
      <c r="T26" s="234"/>
      <c r="U26" s="234"/>
      <c r="V26" s="234"/>
      <c r="W26" s="234"/>
      <c r="X26" s="235"/>
      <c r="Y26" s="248"/>
      <c r="Z26" s="173"/>
    </row>
    <row r="27" spans="2:26" s="118" customFormat="1">
      <c r="B27" s="119">
        <v>16</v>
      </c>
      <c r="C27" s="120" t="str">
        <f t="shared" si="0"/>
        <v>Iserlohn</v>
      </c>
      <c r="D27" s="46"/>
      <c r="E27" s="139"/>
      <c r="F27" s="252"/>
      <c r="H27" s="231"/>
      <c r="I27" s="231"/>
      <c r="J27" s="231"/>
      <c r="K27" s="231"/>
      <c r="L27" s="232"/>
      <c r="M27" s="231"/>
      <c r="N27" s="231"/>
      <c r="O27" s="231"/>
      <c r="P27" s="231"/>
      <c r="Q27" s="233"/>
      <c r="R27" s="234"/>
      <c r="S27" s="234"/>
      <c r="T27" s="234"/>
      <c r="U27" s="234"/>
      <c r="V27" s="234"/>
      <c r="W27" s="234"/>
      <c r="X27" s="235"/>
      <c r="Y27" s="248"/>
    </row>
    <row r="28" spans="2:26" s="118" customFormat="1">
      <c r="B28" s="119">
        <v>17</v>
      </c>
      <c r="C28" s="120" t="str">
        <f t="shared" si="0"/>
        <v>Iserlohn</v>
      </c>
      <c r="D28" s="46"/>
      <c r="E28" s="139"/>
      <c r="F28" s="252"/>
      <c r="H28" s="231"/>
      <c r="I28" s="231"/>
      <c r="J28" s="231"/>
      <c r="K28" s="231"/>
      <c r="L28" s="232"/>
      <c r="M28" s="231"/>
      <c r="N28" s="231"/>
      <c r="O28" s="231"/>
      <c r="P28" s="231"/>
      <c r="Q28" s="233"/>
      <c r="R28" s="234"/>
      <c r="S28" s="234"/>
      <c r="T28" s="234"/>
      <c r="U28" s="234"/>
      <c r="V28" s="234"/>
      <c r="W28" s="234"/>
      <c r="X28" s="235"/>
      <c r="Y28" s="248"/>
    </row>
    <row r="29" spans="2:26" s="118" customFormat="1">
      <c r="B29" s="119">
        <v>18</v>
      </c>
      <c r="C29" s="120" t="str">
        <f t="shared" si="0"/>
        <v>Iserlohn</v>
      </c>
      <c r="D29" s="46"/>
      <c r="E29" s="139"/>
      <c r="F29" s="252"/>
      <c r="H29" s="231"/>
      <c r="I29" s="231"/>
      <c r="J29" s="231"/>
      <c r="K29" s="231"/>
      <c r="L29" s="232"/>
      <c r="M29" s="231"/>
      <c r="N29" s="231"/>
      <c r="O29" s="231"/>
      <c r="P29" s="231"/>
      <c r="Q29" s="233"/>
      <c r="R29" s="234"/>
      <c r="S29" s="234"/>
      <c r="T29" s="234"/>
      <c r="U29" s="234"/>
      <c r="V29" s="234"/>
      <c r="W29" s="234"/>
      <c r="X29" s="235"/>
      <c r="Y29" s="248"/>
    </row>
    <row r="30" spans="2:26" s="118" customFormat="1">
      <c r="B30" s="119">
        <v>19</v>
      </c>
      <c r="C30" s="120" t="str">
        <f t="shared" si="0"/>
        <v>Iserlohn</v>
      </c>
      <c r="D30" s="46"/>
      <c r="E30" s="139"/>
      <c r="F30" s="252"/>
      <c r="H30" s="231"/>
      <c r="I30" s="231"/>
      <c r="J30" s="231"/>
      <c r="K30" s="231"/>
      <c r="L30" s="232"/>
      <c r="M30" s="231"/>
      <c r="N30" s="231"/>
      <c r="O30" s="231"/>
      <c r="P30" s="231"/>
      <c r="Q30" s="233"/>
      <c r="R30" s="234"/>
      <c r="S30" s="234"/>
      <c r="T30" s="234"/>
      <c r="U30" s="234"/>
      <c r="V30" s="234"/>
      <c r="W30" s="234"/>
      <c r="X30" s="235"/>
      <c r="Y30" s="248"/>
    </row>
    <row r="31" spans="2:26" s="118" customFormat="1">
      <c r="B31" s="119">
        <v>20</v>
      </c>
      <c r="C31" s="120" t="str">
        <f t="shared" si="0"/>
        <v>Iserlohn</v>
      </c>
      <c r="D31" s="46"/>
      <c r="E31" s="139"/>
      <c r="F31" s="252"/>
      <c r="H31" s="231"/>
      <c r="I31" s="231"/>
      <c r="J31" s="231"/>
      <c r="K31" s="231"/>
      <c r="L31" s="232"/>
      <c r="M31" s="231"/>
      <c r="N31" s="231"/>
      <c r="O31" s="231"/>
      <c r="P31" s="231"/>
      <c r="Q31" s="233"/>
      <c r="R31" s="234"/>
      <c r="S31" s="234"/>
      <c r="T31" s="234"/>
      <c r="U31" s="234"/>
      <c r="V31" s="234"/>
      <c r="W31" s="234"/>
      <c r="X31" s="235"/>
      <c r="Y31" s="248"/>
    </row>
    <row r="32" spans="2:26" s="118" customFormat="1">
      <c r="B32" s="119">
        <v>21</v>
      </c>
      <c r="C32" s="120" t="str">
        <f t="shared" si="0"/>
        <v>Iserlohn</v>
      </c>
      <c r="D32" s="46"/>
      <c r="E32" s="139"/>
      <c r="F32" s="252"/>
      <c r="H32" s="231"/>
      <c r="I32" s="231"/>
      <c r="J32" s="231"/>
      <c r="K32" s="231"/>
      <c r="L32" s="232"/>
      <c r="M32" s="231"/>
      <c r="N32" s="231"/>
      <c r="O32" s="231"/>
      <c r="P32" s="231"/>
      <c r="Q32" s="233"/>
      <c r="R32" s="234"/>
      <c r="S32" s="234"/>
      <c r="T32" s="234"/>
      <c r="U32" s="234"/>
      <c r="V32" s="234"/>
      <c r="W32" s="234"/>
      <c r="X32" s="235"/>
      <c r="Y32" s="248"/>
    </row>
    <row r="33" spans="2:25" s="118" customFormat="1">
      <c r="B33" s="119">
        <v>22</v>
      </c>
      <c r="C33" s="120" t="str">
        <f t="shared" si="0"/>
        <v>Iserlohn</v>
      </c>
      <c r="D33" s="46"/>
      <c r="E33" s="139"/>
      <c r="F33" s="252"/>
      <c r="H33" s="231"/>
      <c r="I33" s="231"/>
      <c r="J33" s="231"/>
      <c r="K33" s="231"/>
      <c r="L33" s="232"/>
      <c r="M33" s="231"/>
      <c r="N33" s="231"/>
      <c r="O33" s="231"/>
      <c r="P33" s="231"/>
      <c r="Q33" s="233"/>
      <c r="R33" s="234"/>
      <c r="S33" s="234"/>
      <c r="T33" s="234"/>
      <c r="U33" s="234"/>
      <c r="V33" s="234"/>
      <c r="W33" s="234"/>
      <c r="X33" s="235"/>
      <c r="Y33" s="248"/>
    </row>
    <row r="34" spans="2:25" s="118" customFormat="1">
      <c r="B34" s="119">
        <v>23</v>
      </c>
      <c r="C34" s="120" t="str">
        <f t="shared" si="0"/>
        <v>Iserlohn</v>
      </c>
      <c r="D34" s="46"/>
      <c r="E34" s="139"/>
      <c r="F34" s="252"/>
      <c r="H34" s="231"/>
      <c r="I34" s="231"/>
      <c r="J34" s="231"/>
      <c r="K34" s="231"/>
      <c r="L34" s="232"/>
      <c r="M34" s="231"/>
      <c r="N34" s="231"/>
      <c r="O34" s="231"/>
      <c r="P34" s="231"/>
      <c r="Q34" s="233"/>
      <c r="R34" s="234"/>
      <c r="S34" s="234"/>
      <c r="T34" s="234"/>
      <c r="U34" s="234"/>
      <c r="V34" s="234"/>
      <c r="W34" s="234"/>
      <c r="X34" s="235"/>
      <c r="Y34" s="248"/>
    </row>
    <row r="35" spans="2:25" s="118" customFormat="1">
      <c r="B35" s="119">
        <v>24</v>
      </c>
      <c r="C35" s="120" t="str">
        <f t="shared" si="0"/>
        <v>Iserlohn</v>
      </c>
      <c r="D35" s="46"/>
      <c r="E35" s="139"/>
      <c r="F35" s="252"/>
      <c r="H35" s="231"/>
      <c r="I35" s="231"/>
      <c r="J35" s="231"/>
      <c r="K35" s="231"/>
      <c r="L35" s="232"/>
      <c r="M35" s="231"/>
      <c r="N35" s="231"/>
      <c r="O35" s="231"/>
      <c r="P35" s="231"/>
      <c r="Q35" s="233"/>
      <c r="R35" s="234"/>
      <c r="S35" s="234"/>
      <c r="T35" s="234"/>
      <c r="U35" s="234"/>
      <c r="V35" s="234"/>
      <c r="W35" s="234"/>
      <c r="X35" s="235"/>
      <c r="Y35" s="248"/>
    </row>
    <row r="36" spans="2:25" s="118" customFormat="1">
      <c r="B36" s="119">
        <v>25</v>
      </c>
      <c r="C36" s="120" t="str">
        <f t="shared" si="0"/>
        <v>Iserlohn</v>
      </c>
      <c r="D36" s="46"/>
      <c r="E36" s="139"/>
      <c r="F36" s="252"/>
      <c r="H36" s="231"/>
      <c r="I36" s="231"/>
      <c r="J36" s="231"/>
      <c r="K36" s="231"/>
      <c r="L36" s="232"/>
      <c r="M36" s="231"/>
      <c r="N36" s="231"/>
      <c r="O36" s="231"/>
      <c r="P36" s="231"/>
      <c r="Q36" s="233"/>
      <c r="R36" s="234"/>
      <c r="S36" s="234"/>
      <c r="T36" s="234"/>
      <c r="U36" s="234"/>
      <c r="V36" s="234"/>
      <c r="W36" s="234"/>
      <c r="X36" s="235"/>
      <c r="Y36" s="248"/>
    </row>
    <row r="37" spans="2:25" s="118" customFormat="1">
      <c r="B37" s="119">
        <v>26</v>
      </c>
      <c r="C37" s="120" t="str">
        <f t="shared" si="0"/>
        <v>Iserlohn</v>
      </c>
      <c r="D37" s="46"/>
      <c r="E37" s="139"/>
      <c r="F37" s="252"/>
      <c r="H37" s="231"/>
      <c r="I37" s="231"/>
      <c r="J37" s="231"/>
      <c r="K37" s="231"/>
      <c r="L37" s="232"/>
      <c r="M37" s="231"/>
      <c r="N37" s="231"/>
      <c r="O37" s="231"/>
      <c r="P37" s="231"/>
      <c r="Q37" s="233"/>
      <c r="R37" s="234"/>
      <c r="S37" s="234"/>
      <c r="T37" s="234"/>
      <c r="U37" s="234"/>
      <c r="V37" s="234"/>
      <c r="W37" s="234"/>
      <c r="X37" s="235"/>
      <c r="Y37" s="248"/>
    </row>
    <row r="38" spans="2:25" s="118" customFormat="1">
      <c r="B38" s="119">
        <v>27</v>
      </c>
      <c r="C38" s="120" t="str">
        <f t="shared" si="0"/>
        <v>Iserlohn</v>
      </c>
      <c r="D38" s="46"/>
      <c r="E38" s="139"/>
      <c r="F38" s="252"/>
      <c r="H38" s="231"/>
      <c r="I38" s="231"/>
      <c r="J38" s="231"/>
      <c r="K38" s="231"/>
      <c r="L38" s="232"/>
      <c r="M38" s="231"/>
      <c r="N38" s="231"/>
      <c r="O38" s="231"/>
      <c r="P38" s="231"/>
      <c r="Q38" s="233"/>
      <c r="R38" s="234"/>
      <c r="S38" s="234"/>
      <c r="T38" s="234"/>
      <c r="U38" s="234"/>
      <c r="V38" s="234"/>
      <c r="W38" s="234"/>
      <c r="X38" s="235"/>
      <c r="Y38" s="248"/>
    </row>
    <row r="39" spans="2:25" s="118" customFormat="1">
      <c r="B39" s="119">
        <v>28</v>
      </c>
      <c r="C39" s="120" t="str">
        <f t="shared" si="0"/>
        <v>Iserlohn</v>
      </c>
      <c r="D39" s="46"/>
      <c r="E39" s="139"/>
      <c r="F39" s="252"/>
      <c r="H39" s="231"/>
      <c r="I39" s="231"/>
      <c r="J39" s="231"/>
      <c r="K39" s="231"/>
      <c r="L39" s="232"/>
      <c r="M39" s="231"/>
      <c r="N39" s="231"/>
      <c r="O39" s="231"/>
      <c r="P39" s="231"/>
      <c r="Q39" s="233"/>
      <c r="R39" s="234"/>
      <c r="S39" s="234"/>
      <c r="T39" s="234"/>
      <c r="U39" s="234"/>
      <c r="V39" s="234"/>
      <c r="W39" s="234"/>
      <c r="X39" s="235"/>
      <c r="Y39" s="248"/>
    </row>
    <row r="40" spans="2:25" s="118" customFormat="1">
      <c r="B40" s="119">
        <v>29</v>
      </c>
      <c r="C40" s="120" t="str">
        <f t="shared" si="0"/>
        <v>Iserlohn</v>
      </c>
      <c r="D40" s="46"/>
      <c r="E40" s="139"/>
      <c r="F40" s="252"/>
      <c r="H40" s="231"/>
      <c r="I40" s="231"/>
      <c r="J40" s="231"/>
      <c r="K40" s="231"/>
      <c r="L40" s="232"/>
      <c r="M40" s="231"/>
      <c r="N40" s="231"/>
      <c r="O40" s="231"/>
      <c r="P40" s="231"/>
      <c r="Q40" s="233"/>
      <c r="R40" s="234"/>
      <c r="S40" s="234"/>
      <c r="T40" s="234"/>
      <c r="U40" s="234"/>
      <c r="V40" s="234"/>
      <c r="W40" s="234"/>
      <c r="X40" s="235"/>
      <c r="Y40" s="248"/>
    </row>
    <row r="41" spans="2:25" s="118" customFormat="1">
      <c r="B41" s="119">
        <v>30</v>
      </c>
      <c r="C41" s="120" t="str">
        <f t="shared" si="0"/>
        <v>Iserlohn</v>
      </c>
      <c r="D41" s="46"/>
      <c r="E41" s="139"/>
      <c r="F41" s="252"/>
      <c r="H41" s="231"/>
      <c r="I41" s="231"/>
      <c r="J41" s="231"/>
      <c r="K41" s="231"/>
      <c r="L41" s="232"/>
      <c r="M41" s="231"/>
      <c r="N41" s="231"/>
      <c r="O41" s="231"/>
      <c r="P41" s="231"/>
      <c r="Q41" s="233"/>
      <c r="R41" s="234"/>
      <c r="S41" s="234"/>
      <c r="T41" s="234"/>
      <c r="U41" s="234"/>
      <c r="V41" s="234"/>
      <c r="W41" s="234"/>
      <c r="X41" s="235"/>
      <c r="Y41" s="24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9" priority="9">
      <formula>ISERROR(F11)</formula>
    </cfRule>
  </conditionalFormatting>
  <conditionalFormatting sqref="Y12:Y41 E12:F41">
    <cfRule type="duplicateValues" dxfId="6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X2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19</v>
      </c>
      <c r="B1" s="176">
        <v>42173</v>
      </c>
      <c r="D1" s="8" t="s">
        <v>312</v>
      </c>
      <c r="F1" s="177" t="s">
        <v>313</v>
      </c>
      <c r="N1" s="11"/>
    </row>
    <row r="2" spans="1:14" ht="25.5">
      <c r="A2" s="178" t="s">
        <v>314</v>
      </c>
      <c r="B2" s="179" t="s">
        <v>315</v>
      </c>
      <c r="C2" s="180" t="s">
        <v>278</v>
      </c>
      <c r="D2" s="181" t="s">
        <v>316</v>
      </c>
      <c r="E2" s="182" t="s">
        <v>279</v>
      </c>
      <c r="F2" s="182" t="s">
        <v>280</v>
      </c>
      <c r="G2" s="182" t="s">
        <v>281</v>
      </c>
      <c r="H2" s="182" t="s">
        <v>228</v>
      </c>
      <c r="I2" s="183" t="s">
        <v>317</v>
      </c>
      <c r="J2" s="182" t="s">
        <v>318</v>
      </c>
      <c r="K2" s="182" t="s">
        <v>319</v>
      </c>
      <c r="L2" s="182" t="s">
        <v>320</v>
      </c>
      <c r="M2" s="184" t="s">
        <v>321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322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323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324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325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326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327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328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329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330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331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332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333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334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335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336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337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338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339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340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341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342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343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344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345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346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347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348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349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350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351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352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353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354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355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356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357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358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359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360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361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362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363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364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365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366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367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368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369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370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371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372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373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374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375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376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377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378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379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380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381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382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383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384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385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386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387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388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389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390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391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392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393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394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395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396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397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398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399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400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401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402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403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404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405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406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407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408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409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410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411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412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413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414</v>
      </c>
      <c r="B95" t="s">
        <v>415</v>
      </c>
      <c r="C95" t="s">
        <v>416</v>
      </c>
      <c r="D95" t="s">
        <v>417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414</v>
      </c>
      <c r="B96" t="s">
        <v>418</v>
      </c>
      <c r="C96" t="s">
        <v>419</v>
      </c>
      <c r="D96" t="s">
        <v>417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414</v>
      </c>
      <c r="B97" t="s">
        <v>420</v>
      </c>
      <c r="C97" t="s">
        <v>421</v>
      </c>
      <c r="D97" t="s">
        <v>417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414</v>
      </c>
      <c r="B98" t="s">
        <v>422</v>
      </c>
      <c r="C98" t="s">
        <v>423</v>
      </c>
      <c r="D98" t="s">
        <v>417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414</v>
      </c>
      <c r="B99" t="s">
        <v>424</v>
      </c>
      <c r="C99" t="s">
        <v>425</v>
      </c>
      <c r="D99" t="s">
        <v>417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414</v>
      </c>
      <c r="B100" t="s">
        <v>426</v>
      </c>
      <c r="C100" t="s">
        <v>427</v>
      </c>
      <c r="D100" t="s">
        <v>417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414</v>
      </c>
      <c r="B101" t="s">
        <v>428</v>
      </c>
      <c r="C101" t="s">
        <v>429</v>
      </c>
      <c r="D101" t="s">
        <v>417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414</v>
      </c>
      <c r="B102" t="s">
        <v>430</v>
      </c>
      <c r="C102" t="s">
        <v>431</v>
      </c>
      <c r="D102" t="s">
        <v>417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414</v>
      </c>
      <c r="B103" t="s">
        <v>432</v>
      </c>
      <c r="C103" t="s">
        <v>433</v>
      </c>
      <c r="D103" t="s">
        <v>417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414</v>
      </c>
      <c r="B104" t="s">
        <v>434</v>
      </c>
      <c r="C104" t="s">
        <v>435</v>
      </c>
      <c r="D104" t="s">
        <v>417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414</v>
      </c>
      <c r="B105" t="s">
        <v>436</v>
      </c>
      <c r="C105" t="s">
        <v>437</v>
      </c>
      <c r="D105" t="s">
        <v>417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414</v>
      </c>
      <c r="B106" t="s">
        <v>438</v>
      </c>
      <c r="C106" t="s">
        <v>439</v>
      </c>
      <c r="D106" t="s">
        <v>417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414</v>
      </c>
      <c r="B107" t="s">
        <v>440</v>
      </c>
      <c r="C107" t="s">
        <v>441</v>
      </c>
      <c r="D107" t="s">
        <v>417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414</v>
      </c>
      <c r="B108" t="s">
        <v>442</v>
      </c>
      <c r="C108" t="s">
        <v>443</v>
      </c>
      <c r="D108" t="s">
        <v>417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414</v>
      </c>
      <c r="B109" t="s">
        <v>444</v>
      </c>
      <c r="C109" t="s">
        <v>445</v>
      </c>
      <c r="D109" t="s">
        <v>417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414</v>
      </c>
      <c r="B110" t="s">
        <v>446</v>
      </c>
      <c r="C110" t="s">
        <v>447</v>
      </c>
      <c r="D110" t="s">
        <v>417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414</v>
      </c>
      <c r="B111" t="s">
        <v>448</v>
      </c>
      <c r="C111" t="s">
        <v>449</v>
      </c>
      <c r="D111" t="s">
        <v>417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414</v>
      </c>
      <c r="B112" t="s">
        <v>450</v>
      </c>
      <c r="C112" t="s">
        <v>451</v>
      </c>
      <c r="D112" t="s">
        <v>417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414</v>
      </c>
      <c r="B113" t="s">
        <v>452</v>
      </c>
      <c r="C113" t="s">
        <v>453</v>
      </c>
      <c r="D113" t="s">
        <v>417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414</v>
      </c>
      <c r="B114" t="s">
        <v>454</v>
      </c>
      <c r="C114" t="s">
        <v>455</v>
      </c>
      <c r="D114" t="s">
        <v>417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414</v>
      </c>
      <c r="B115" t="s">
        <v>456</v>
      </c>
      <c r="C115" t="s">
        <v>457</v>
      </c>
      <c r="D115" t="s">
        <v>417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414</v>
      </c>
      <c r="B116" t="s">
        <v>458</v>
      </c>
      <c r="C116" t="s">
        <v>459</v>
      </c>
      <c r="D116" t="s">
        <v>417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414</v>
      </c>
      <c r="B117" t="s">
        <v>460</v>
      </c>
      <c r="C117" t="s">
        <v>461</v>
      </c>
      <c r="D117" t="s">
        <v>417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414</v>
      </c>
      <c r="B118" t="s">
        <v>462</v>
      </c>
      <c r="C118" t="s">
        <v>463</v>
      </c>
      <c r="D118" t="s">
        <v>417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414</v>
      </c>
      <c r="B119" t="s">
        <v>464</v>
      </c>
      <c r="C119" t="s">
        <v>465</v>
      </c>
      <c r="D119" t="s">
        <v>417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414</v>
      </c>
      <c r="B120" t="s">
        <v>466</v>
      </c>
      <c r="C120" t="s">
        <v>467</v>
      </c>
      <c r="D120" t="s">
        <v>417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414</v>
      </c>
      <c r="B121" t="s">
        <v>468</v>
      </c>
      <c r="C121" t="s">
        <v>469</v>
      </c>
      <c r="D121" t="s">
        <v>417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414</v>
      </c>
      <c r="B122" t="s">
        <v>470</v>
      </c>
      <c r="C122" t="s">
        <v>471</v>
      </c>
      <c r="D122" t="s">
        <v>417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414</v>
      </c>
      <c r="B123" t="s">
        <v>472</v>
      </c>
      <c r="C123" t="s">
        <v>473</v>
      </c>
      <c r="D123" t="s">
        <v>417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414</v>
      </c>
      <c r="B124" t="s">
        <v>474</v>
      </c>
      <c r="C124" t="s">
        <v>475</v>
      </c>
      <c r="D124" t="s">
        <v>417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414</v>
      </c>
      <c r="B125" t="s">
        <v>476</v>
      </c>
      <c r="C125" t="s">
        <v>477</v>
      </c>
      <c r="D125" t="s">
        <v>417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414</v>
      </c>
      <c r="B126" t="s">
        <v>478</v>
      </c>
      <c r="C126" t="s">
        <v>479</v>
      </c>
      <c r="D126" t="s">
        <v>417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414</v>
      </c>
      <c r="B127" t="s">
        <v>480</v>
      </c>
      <c r="C127" t="s">
        <v>481</v>
      </c>
      <c r="D127" t="s">
        <v>417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414</v>
      </c>
      <c r="B128" t="s">
        <v>482</v>
      </c>
      <c r="C128" t="s">
        <v>483</v>
      </c>
      <c r="D128" t="s">
        <v>417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414</v>
      </c>
      <c r="B129" t="s">
        <v>484</v>
      </c>
      <c r="C129" t="s">
        <v>485</v>
      </c>
      <c r="D129" t="s">
        <v>417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414</v>
      </c>
      <c r="B130" t="s">
        <v>486</v>
      </c>
      <c r="C130" t="s">
        <v>487</v>
      </c>
      <c r="D130" t="s">
        <v>417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414</v>
      </c>
      <c r="B131" t="s">
        <v>488</v>
      </c>
      <c r="C131" t="s">
        <v>489</v>
      </c>
      <c r="D131" t="s">
        <v>417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414</v>
      </c>
      <c r="B132" t="s">
        <v>299</v>
      </c>
      <c r="C132" t="s">
        <v>490</v>
      </c>
      <c r="D132" t="s">
        <v>417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414</v>
      </c>
      <c r="B133" t="s">
        <v>491</v>
      </c>
      <c r="C133" t="s">
        <v>492</v>
      </c>
      <c r="D133" t="s">
        <v>417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414</v>
      </c>
      <c r="B134" t="s">
        <v>300</v>
      </c>
      <c r="C134" t="s">
        <v>493</v>
      </c>
      <c r="D134" t="s">
        <v>417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414</v>
      </c>
      <c r="B135" t="s">
        <v>494</v>
      </c>
      <c r="C135" t="s">
        <v>495</v>
      </c>
      <c r="D135" t="s">
        <v>417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414</v>
      </c>
      <c r="B136" t="s">
        <v>496</v>
      </c>
      <c r="C136" t="s">
        <v>497</v>
      </c>
      <c r="D136" t="s">
        <v>417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414</v>
      </c>
      <c r="B137" t="s">
        <v>498</v>
      </c>
      <c r="C137" t="s">
        <v>499</v>
      </c>
      <c r="D137" t="s">
        <v>417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414</v>
      </c>
      <c r="B138" t="s">
        <v>500</v>
      </c>
      <c r="C138" t="s">
        <v>501</v>
      </c>
      <c r="D138" t="s">
        <v>417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414</v>
      </c>
      <c r="B139" t="s">
        <v>502</v>
      </c>
      <c r="C139" t="s">
        <v>503</v>
      </c>
      <c r="D139" t="s">
        <v>417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414</v>
      </c>
      <c r="B140" t="s">
        <v>504</v>
      </c>
      <c r="C140" t="s">
        <v>505</v>
      </c>
      <c r="D140" t="s">
        <v>417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414</v>
      </c>
      <c r="B141" t="s">
        <v>506</v>
      </c>
      <c r="C141" t="s">
        <v>507</v>
      </c>
      <c r="D141" t="s">
        <v>417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414</v>
      </c>
      <c r="B142" t="s">
        <v>508</v>
      </c>
      <c r="C142" t="s">
        <v>509</v>
      </c>
      <c r="D142" t="s">
        <v>417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414</v>
      </c>
      <c r="B143" t="s">
        <v>510</v>
      </c>
      <c r="C143" t="s">
        <v>511</v>
      </c>
      <c r="D143" t="s">
        <v>417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414</v>
      </c>
      <c r="B144" t="s">
        <v>512</v>
      </c>
      <c r="C144" t="s">
        <v>513</v>
      </c>
      <c r="D144" t="s">
        <v>417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414</v>
      </c>
      <c r="B145" t="s">
        <v>514</v>
      </c>
      <c r="C145" t="s">
        <v>515</v>
      </c>
      <c r="D145" t="s">
        <v>417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414</v>
      </c>
      <c r="B146" t="s">
        <v>516</v>
      </c>
      <c r="C146" t="s">
        <v>517</v>
      </c>
      <c r="D146" t="s">
        <v>417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414</v>
      </c>
      <c r="B147" t="s">
        <v>518</v>
      </c>
      <c r="C147" t="s">
        <v>519</v>
      </c>
      <c r="D147" t="s">
        <v>417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414</v>
      </c>
      <c r="B148" t="s">
        <v>520</v>
      </c>
      <c r="C148" t="s">
        <v>521</v>
      </c>
      <c r="D148" t="s">
        <v>417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414</v>
      </c>
      <c r="B149" t="s">
        <v>522</v>
      </c>
      <c r="C149" t="s">
        <v>523</v>
      </c>
      <c r="D149" t="s">
        <v>417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414</v>
      </c>
      <c r="B150" t="s">
        <v>524</v>
      </c>
      <c r="C150" t="s">
        <v>525</v>
      </c>
      <c r="D150" t="s">
        <v>417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414</v>
      </c>
      <c r="B151" t="s">
        <v>526</v>
      </c>
      <c r="C151" t="s">
        <v>527</v>
      </c>
      <c r="D151" t="s">
        <v>417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414</v>
      </c>
      <c r="B152" t="s">
        <v>528</v>
      </c>
      <c r="C152" t="s">
        <v>529</v>
      </c>
      <c r="D152" t="s">
        <v>417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414</v>
      </c>
      <c r="B153" t="s">
        <v>530</v>
      </c>
      <c r="C153" t="s">
        <v>531</v>
      </c>
      <c r="D153" t="s">
        <v>417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414</v>
      </c>
      <c r="B154" t="s">
        <v>532</v>
      </c>
      <c r="C154" t="s">
        <v>533</v>
      </c>
      <c r="D154" t="s">
        <v>417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414</v>
      </c>
      <c r="B155" t="s">
        <v>534</v>
      </c>
      <c r="C155" t="s">
        <v>535</v>
      </c>
      <c r="D155" t="s">
        <v>417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414</v>
      </c>
      <c r="B156" t="s">
        <v>536</v>
      </c>
      <c r="C156" t="s">
        <v>537</v>
      </c>
      <c r="D156" t="s">
        <v>417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414</v>
      </c>
      <c r="B157" t="s">
        <v>538</v>
      </c>
      <c r="C157" t="s">
        <v>539</v>
      </c>
      <c r="D157" t="s">
        <v>417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414</v>
      </c>
      <c r="B158" t="s">
        <v>540</v>
      </c>
      <c r="C158" t="s">
        <v>541</v>
      </c>
      <c r="D158" t="s">
        <v>417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542</v>
      </c>
    </row>
    <row r="3" spans="2:30" ht="15" customHeight="1">
      <c r="B3" s="66"/>
    </row>
    <row r="4" spans="2:30" ht="15" customHeight="1">
      <c r="B4" s="48" t="s">
        <v>74</v>
      </c>
      <c r="C4" s="44" t="str">
        <f>Netzbetreiber!$D$9</f>
        <v>Stadtwerke Iserlohn GmbH</v>
      </c>
      <c r="D4" s="58"/>
      <c r="G4" s="58"/>
      <c r="I4" s="58"/>
      <c r="J4" s="59"/>
      <c r="M4" s="67" t="s">
        <v>543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75</v>
      </c>
      <c r="C5" s="45" t="str">
        <f>Netzbetreiber!D28</f>
        <v>Iserlohn</v>
      </c>
      <c r="D5" s="25"/>
      <c r="E5" s="58"/>
      <c r="F5" s="58"/>
      <c r="G5" s="58"/>
      <c r="I5" s="58"/>
      <c r="J5" s="58"/>
      <c r="K5" s="58"/>
      <c r="L5" s="58"/>
      <c r="M5" s="68" t="s">
        <v>544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545</v>
      </c>
      <c r="C6" s="44">
        <f>Netzbetreiber!$D$11</f>
        <v>9870040600008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77</v>
      </c>
      <c r="C7" s="43">
        <f>Netzbetreiber!$D$6</f>
        <v>45170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9" t="s">
        <v>546</v>
      </c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1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547</v>
      </c>
      <c r="N9" s="70" t="s">
        <v>548</v>
      </c>
      <c r="O9" s="71" t="s">
        <v>549</v>
      </c>
      <c r="P9" s="71" t="s">
        <v>550</v>
      </c>
      <c r="Q9" s="71" t="s">
        <v>551</v>
      </c>
      <c r="R9" s="71" t="s">
        <v>552</v>
      </c>
      <c r="S9" s="71" t="s">
        <v>553</v>
      </c>
      <c r="T9" s="71" t="s">
        <v>554</v>
      </c>
      <c r="U9" s="71" t="s">
        <v>555</v>
      </c>
      <c r="V9" s="71" t="s">
        <v>556</v>
      </c>
      <c r="W9" s="71" t="s">
        <v>557</v>
      </c>
      <c r="X9" s="71" t="s">
        <v>558</v>
      </c>
      <c r="Y9" s="71" t="s">
        <v>559</v>
      </c>
      <c r="Z9" s="71" t="s">
        <v>560</v>
      </c>
      <c r="AA9" s="71" t="s">
        <v>561</v>
      </c>
      <c r="AB9" s="71" t="s">
        <v>562</v>
      </c>
      <c r="AC9" s="72" t="s">
        <v>563</v>
      </c>
      <c r="AD9" s="72" t="s">
        <v>564</v>
      </c>
    </row>
    <row r="10" spans="2:30" ht="72" customHeight="1" thickBot="1">
      <c r="B10" s="294" t="s">
        <v>565</v>
      </c>
      <c r="C10" s="295"/>
      <c r="D10" s="73">
        <v>2</v>
      </c>
      <c r="E10" s="74" t="str">
        <f>IF(ISERROR(HLOOKUP(E$11,$M$9:$AD$35,$D10,0)),"",HLOOKUP(E$11,$M$9:$AD$35,$D10,0))</f>
        <v/>
      </c>
      <c r="F10" s="292" t="s">
        <v>566</v>
      </c>
      <c r="G10" s="292"/>
      <c r="H10" s="292"/>
      <c r="I10" s="292"/>
      <c r="J10" s="292"/>
      <c r="K10" s="292"/>
      <c r="L10" s="293"/>
      <c r="M10" s="75" t="s">
        <v>567</v>
      </c>
      <c r="N10" s="76" t="s">
        <v>568</v>
      </c>
      <c r="O10" s="77" t="s">
        <v>569</v>
      </c>
      <c r="P10" s="78" t="s">
        <v>570</v>
      </c>
      <c r="Q10" s="78" t="s">
        <v>571</v>
      </c>
      <c r="R10" s="78" t="s">
        <v>572</v>
      </c>
      <c r="S10" s="78" t="s">
        <v>573</v>
      </c>
      <c r="T10" s="78" t="s">
        <v>574</v>
      </c>
      <c r="U10" s="78" t="s">
        <v>575</v>
      </c>
      <c r="V10" s="78" t="s">
        <v>576</v>
      </c>
      <c r="W10" s="78" t="s">
        <v>577</v>
      </c>
      <c r="X10" s="78" t="s">
        <v>578</v>
      </c>
      <c r="Y10" s="78" t="s">
        <v>579</v>
      </c>
      <c r="Z10" s="78" t="s">
        <v>580</v>
      </c>
      <c r="AA10" s="78" t="s">
        <v>581</v>
      </c>
      <c r="AB10" s="78" t="s">
        <v>582</v>
      </c>
      <c r="AC10" s="79" t="s">
        <v>583</v>
      </c>
      <c r="AD10" s="80" t="s">
        <v>584</v>
      </c>
    </row>
    <row r="11" spans="2:30" ht="15.75" thickBot="1">
      <c r="B11" s="81" t="s">
        <v>585</v>
      </c>
      <c r="C11" s="82"/>
      <c r="D11" s="83">
        <v>3</v>
      </c>
      <c r="E11" s="84"/>
      <c r="F11" s="85" t="s">
        <v>586</v>
      </c>
      <c r="G11" s="86" t="s">
        <v>587</v>
      </c>
      <c r="H11" s="86" t="s">
        <v>588</v>
      </c>
      <c r="I11" s="86" t="s">
        <v>589</v>
      </c>
      <c r="J11" s="86" t="s">
        <v>590</v>
      </c>
      <c r="K11" s="86" t="s">
        <v>591</v>
      </c>
      <c r="L11" s="87" t="s">
        <v>592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593</v>
      </c>
      <c r="C12" s="89"/>
      <c r="D12" s="90">
        <v>4</v>
      </c>
      <c r="E12" s="258">
        <f>MIN(SUMPRODUCT($M$11:$AD$11,M12:AD12),1)</f>
        <v>1</v>
      </c>
      <c r="F12" s="255" t="s">
        <v>592</v>
      </c>
      <c r="G12" s="60" t="s">
        <v>592</v>
      </c>
      <c r="H12" s="60" t="s">
        <v>592</v>
      </c>
      <c r="I12" s="60" t="s">
        <v>592</v>
      </c>
      <c r="J12" s="60" t="s">
        <v>592</v>
      </c>
      <c r="K12" s="60" t="s">
        <v>592</v>
      </c>
      <c r="L12" s="61" t="s">
        <v>592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594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592</v>
      </c>
      <c r="G13" s="62" t="s">
        <v>592</v>
      </c>
      <c r="H13" s="62" t="s">
        <v>592</v>
      </c>
      <c r="I13" s="62" t="s">
        <v>592</v>
      </c>
      <c r="J13" s="62" t="s">
        <v>592</v>
      </c>
      <c r="K13" s="62" t="s">
        <v>592</v>
      </c>
      <c r="L13" s="63" t="s">
        <v>592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595</v>
      </c>
      <c r="C14" s="96"/>
      <c r="D14" s="90">
        <v>6</v>
      </c>
      <c r="E14" s="259">
        <f t="shared" si="0"/>
        <v>0</v>
      </c>
      <c r="F14" s="256" t="s">
        <v>592</v>
      </c>
      <c r="G14" s="62" t="s">
        <v>596</v>
      </c>
      <c r="H14" s="62" t="s">
        <v>596</v>
      </c>
      <c r="I14" s="62" t="s">
        <v>596</v>
      </c>
      <c r="J14" s="62" t="s">
        <v>596</v>
      </c>
      <c r="K14" s="62" t="s">
        <v>596</v>
      </c>
      <c r="L14" s="63" t="s">
        <v>596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597</v>
      </c>
      <c r="C15" s="96"/>
      <c r="D15" s="90">
        <v>7</v>
      </c>
      <c r="E15" s="259">
        <f t="shared" si="0"/>
        <v>0</v>
      </c>
      <c r="F15" s="256" t="s">
        <v>596</v>
      </c>
      <c r="G15" s="62" t="s">
        <v>591</v>
      </c>
      <c r="H15" s="62" t="s">
        <v>596</v>
      </c>
      <c r="I15" s="62" t="s">
        <v>596</v>
      </c>
      <c r="J15" s="62" t="s">
        <v>596</v>
      </c>
      <c r="K15" s="62" t="s">
        <v>596</v>
      </c>
      <c r="L15" s="63" t="s">
        <v>596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598</v>
      </c>
      <c r="C16" s="96"/>
      <c r="D16" s="90">
        <v>8</v>
      </c>
      <c r="E16" s="259">
        <f t="shared" si="0"/>
        <v>1</v>
      </c>
      <c r="F16" s="256" t="s">
        <v>596</v>
      </c>
      <c r="G16" s="62" t="s">
        <v>596</v>
      </c>
      <c r="H16" s="62" t="s">
        <v>596</v>
      </c>
      <c r="I16" s="62" t="s">
        <v>596</v>
      </c>
      <c r="J16" s="62" t="s">
        <v>592</v>
      </c>
      <c r="K16" s="62" t="s">
        <v>596</v>
      </c>
      <c r="L16" s="63" t="s">
        <v>596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599</v>
      </c>
      <c r="C17" s="96"/>
      <c r="D17" s="90">
        <v>9</v>
      </c>
      <c r="E17" s="259">
        <f t="shared" si="0"/>
        <v>1</v>
      </c>
      <c r="F17" s="256" t="s">
        <v>596</v>
      </c>
      <c r="G17" s="62" t="s">
        <v>596</v>
      </c>
      <c r="H17" s="62" t="s">
        <v>596</v>
      </c>
      <c r="I17" s="62" t="s">
        <v>596</v>
      </c>
      <c r="J17" s="62" t="s">
        <v>596</v>
      </c>
      <c r="K17" s="62" t="s">
        <v>596</v>
      </c>
      <c r="L17" s="63" t="s">
        <v>592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600</v>
      </c>
      <c r="C18" s="96"/>
      <c r="D18" s="90">
        <v>10</v>
      </c>
      <c r="E18" s="259">
        <f t="shared" si="0"/>
        <v>1</v>
      </c>
      <c r="F18" s="256" t="s">
        <v>592</v>
      </c>
      <c r="G18" s="62" t="s">
        <v>596</v>
      </c>
      <c r="H18" s="62" t="s">
        <v>596</v>
      </c>
      <c r="I18" s="62" t="s">
        <v>596</v>
      </c>
      <c r="J18" s="62" t="s">
        <v>596</v>
      </c>
      <c r="K18" s="62" t="s">
        <v>596</v>
      </c>
      <c r="L18" s="63" t="s">
        <v>596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601</v>
      </c>
      <c r="C19" s="96"/>
      <c r="D19" s="90"/>
      <c r="E19" s="259">
        <v>1</v>
      </c>
      <c r="F19" s="256" t="s">
        <v>592</v>
      </c>
      <c r="G19" s="62" t="s">
        <v>592</v>
      </c>
      <c r="H19" s="62" t="s">
        <v>592</v>
      </c>
      <c r="I19" s="62" t="s">
        <v>592</v>
      </c>
      <c r="J19" s="62" t="s">
        <v>592</v>
      </c>
      <c r="K19" s="62" t="s">
        <v>592</v>
      </c>
      <c r="L19" s="63" t="s">
        <v>592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602</v>
      </c>
      <c r="C20" s="96"/>
      <c r="D20" s="90">
        <v>11</v>
      </c>
      <c r="E20" s="259">
        <f t="shared" si="0"/>
        <v>1</v>
      </c>
      <c r="F20" s="256" t="s">
        <v>592</v>
      </c>
      <c r="G20" s="62" t="s">
        <v>592</v>
      </c>
      <c r="H20" s="62" t="s">
        <v>592</v>
      </c>
      <c r="I20" s="62" t="s">
        <v>592</v>
      </c>
      <c r="J20" s="62" t="s">
        <v>592</v>
      </c>
      <c r="K20" s="62" t="s">
        <v>592</v>
      </c>
      <c r="L20" s="63" t="s">
        <v>592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603</v>
      </c>
      <c r="C21" s="96"/>
      <c r="D21" s="90">
        <v>12</v>
      </c>
      <c r="E21" s="259">
        <f t="shared" si="0"/>
        <v>1</v>
      </c>
      <c r="F21" s="256" t="s">
        <v>596</v>
      </c>
      <c r="G21" s="62" t="s">
        <v>596</v>
      </c>
      <c r="H21" s="62" t="s">
        <v>596</v>
      </c>
      <c r="I21" s="62" t="s">
        <v>592</v>
      </c>
      <c r="J21" s="62" t="s">
        <v>596</v>
      </c>
      <c r="K21" s="62" t="s">
        <v>596</v>
      </c>
      <c r="L21" s="63" t="s">
        <v>596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604</v>
      </c>
      <c r="C22" s="96"/>
      <c r="D22" s="90">
        <v>13</v>
      </c>
      <c r="E22" s="259">
        <f t="shared" si="0"/>
        <v>1</v>
      </c>
      <c r="F22" s="256" t="s">
        <v>596</v>
      </c>
      <c r="G22" s="62" t="s">
        <v>596</v>
      </c>
      <c r="H22" s="62" t="s">
        <v>596</v>
      </c>
      <c r="I22" s="62" t="s">
        <v>596</v>
      </c>
      <c r="J22" s="62" t="s">
        <v>596</v>
      </c>
      <c r="K22" s="62" t="s">
        <v>596</v>
      </c>
      <c r="L22" s="63" t="s">
        <v>592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605</v>
      </c>
      <c r="C23" s="96"/>
      <c r="D23" s="90">
        <v>14</v>
      </c>
      <c r="E23" s="259">
        <f t="shared" si="0"/>
        <v>1</v>
      </c>
      <c r="F23" s="256" t="s">
        <v>592</v>
      </c>
      <c r="G23" s="62" t="s">
        <v>596</v>
      </c>
      <c r="H23" s="62" t="s">
        <v>596</v>
      </c>
      <c r="I23" s="62" t="s">
        <v>596</v>
      </c>
      <c r="J23" s="62" t="s">
        <v>596</v>
      </c>
      <c r="K23" s="62" t="s">
        <v>596</v>
      </c>
      <c r="L23" s="63" t="s">
        <v>596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606</v>
      </c>
      <c r="C24" s="96"/>
      <c r="D24" s="90">
        <v>15</v>
      </c>
      <c r="E24" s="259">
        <f t="shared" si="0"/>
        <v>0</v>
      </c>
      <c r="F24" s="256" t="s">
        <v>596</v>
      </c>
      <c r="G24" s="62" t="s">
        <v>596</v>
      </c>
      <c r="H24" s="62" t="s">
        <v>596</v>
      </c>
      <c r="I24" s="62" t="s">
        <v>592</v>
      </c>
      <c r="J24" s="62" t="s">
        <v>596</v>
      </c>
      <c r="K24" s="62" t="s">
        <v>596</v>
      </c>
      <c r="L24" s="63" t="s">
        <v>596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607</v>
      </c>
      <c r="C25" s="96"/>
      <c r="D25" s="90">
        <v>16</v>
      </c>
      <c r="E25" s="259">
        <f t="shared" si="0"/>
        <v>0</v>
      </c>
      <c r="F25" s="256" t="s">
        <v>592</v>
      </c>
      <c r="G25" s="62" t="s">
        <v>592</v>
      </c>
      <c r="H25" s="62" t="s">
        <v>592</v>
      </c>
      <c r="I25" s="62" t="s">
        <v>592</v>
      </c>
      <c r="J25" s="62" t="s">
        <v>592</v>
      </c>
      <c r="K25" s="62" t="s">
        <v>592</v>
      </c>
      <c r="L25" s="63" t="s">
        <v>592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608</v>
      </c>
      <c r="C26" s="96"/>
      <c r="D26" s="90">
        <v>17</v>
      </c>
      <c r="E26" s="259">
        <f t="shared" si="0"/>
        <v>0</v>
      </c>
      <c r="F26" s="256" t="s">
        <v>592</v>
      </c>
      <c r="G26" s="62" t="s">
        <v>592</v>
      </c>
      <c r="H26" s="62" t="s">
        <v>592</v>
      </c>
      <c r="I26" s="62" t="s">
        <v>592</v>
      </c>
      <c r="J26" s="62" t="s">
        <v>592</v>
      </c>
      <c r="K26" s="62" t="s">
        <v>592</v>
      </c>
      <c r="L26" s="63" t="s">
        <v>592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609</v>
      </c>
      <c r="C27" s="96"/>
      <c r="D27" s="90"/>
      <c r="E27" s="259">
        <v>1</v>
      </c>
      <c r="F27" s="256" t="s">
        <v>592</v>
      </c>
      <c r="G27" s="62" t="s">
        <v>592</v>
      </c>
      <c r="H27" s="62" t="s">
        <v>592</v>
      </c>
      <c r="I27" s="62" t="s">
        <v>592</v>
      </c>
      <c r="J27" s="62" t="s">
        <v>592</v>
      </c>
      <c r="K27" s="62" t="s">
        <v>592</v>
      </c>
      <c r="L27" s="63" t="s">
        <v>592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610</v>
      </c>
      <c r="C28" s="96"/>
      <c r="D28" s="90">
        <v>18</v>
      </c>
      <c r="E28" s="259">
        <f t="shared" si="0"/>
        <v>1</v>
      </c>
      <c r="F28" s="256" t="s">
        <v>592</v>
      </c>
      <c r="G28" s="62" t="s">
        <v>592</v>
      </c>
      <c r="H28" s="62" t="s">
        <v>592</v>
      </c>
      <c r="I28" s="62" t="s">
        <v>592</v>
      </c>
      <c r="J28" s="62" t="s">
        <v>592</v>
      </c>
      <c r="K28" s="62" t="s">
        <v>592</v>
      </c>
      <c r="L28" s="63" t="s">
        <v>592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611</v>
      </c>
      <c r="C29" s="96"/>
      <c r="D29" s="90">
        <v>19</v>
      </c>
      <c r="E29" s="259">
        <v>1</v>
      </c>
      <c r="F29" s="256" t="s">
        <v>592</v>
      </c>
      <c r="G29" s="256" t="s">
        <v>592</v>
      </c>
      <c r="H29" s="256" t="s">
        <v>592</v>
      </c>
      <c r="I29" s="256" t="s">
        <v>592</v>
      </c>
      <c r="J29" s="256" t="s">
        <v>592</v>
      </c>
      <c r="K29" s="256" t="s">
        <v>592</v>
      </c>
      <c r="L29" s="256" t="s">
        <v>592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612</v>
      </c>
      <c r="C30" s="96"/>
      <c r="D30" s="90">
        <v>20</v>
      </c>
      <c r="E30" s="259">
        <f t="shared" si="0"/>
        <v>0</v>
      </c>
      <c r="F30" s="256" t="s">
        <v>592</v>
      </c>
      <c r="G30" s="62" t="s">
        <v>592</v>
      </c>
      <c r="H30" s="62" t="s">
        <v>592</v>
      </c>
      <c r="I30" s="62" t="s">
        <v>592</v>
      </c>
      <c r="J30" s="62" t="s">
        <v>592</v>
      </c>
      <c r="K30" s="62" t="s">
        <v>592</v>
      </c>
      <c r="L30" s="63" t="s">
        <v>592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613</v>
      </c>
      <c r="C31" s="96"/>
      <c r="D31" s="90">
        <v>21</v>
      </c>
      <c r="E31" s="259">
        <f t="shared" si="0"/>
        <v>0</v>
      </c>
      <c r="F31" s="256" t="s">
        <v>596</v>
      </c>
      <c r="G31" s="62" t="s">
        <v>596</v>
      </c>
      <c r="H31" s="62" t="s">
        <v>592</v>
      </c>
      <c r="I31" s="62" t="s">
        <v>596</v>
      </c>
      <c r="J31" s="62" t="s">
        <v>596</v>
      </c>
      <c r="K31" s="62" t="s">
        <v>596</v>
      </c>
      <c r="L31" s="63" t="s">
        <v>596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614</v>
      </c>
      <c r="C32" s="96"/>
      <c r="D32" s="90">
        <v>22</v>
      </c>
      <c r="E32" s="259">
        <f t="shared" si="0"/>
        <v>0</v>
      </c>
      <c r="F32" s="256" t="s">
        <v>591</v>
      </c>
      <c r="G32" s="62" t="s">
        <v>591</v>
      </c>
      <c r="H32" s="62" t="s">
        <v>591</v>
      </c>
      <c r="I32" s="62" t="s">
        <v>591</v>
      </c>
      <c r="J32" s="62" t="s">
        <v>591</v>
      </c>
      <c r="K32" s="62" t="s">
        <v>591</v>
      </c>
      <c r="L32" s="63" t="s">
        <v>592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615</v>
      </c>
      <c r="C33" s="96"/>
      <c r="D33" s="90">
        <v>23</v>
      </c>
      <c r="E33" s="259">
        <f t="shared" si="0"/>
        <v>1</v>
      </c>
      <c r="F33" s="256" t="s">
        <v>592</v>
      </c>
      <c r="G33" s="62" t="s">
        <v>592</v>
      </c>
      <c r="H33" s="62" t="s">
        <v>592</v>
      </c>
      <c r="I33" s="62" t="s">
        <v>592</v>
      </c>
      <c r="J33" s="62" t="s">
        <v>592</v>
      </c>
      <c r="K33" s="62" t="s">
        <v>592</v>
      </c>
      <c r="L33" s="63" t="s">
        <v>592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616</v>
      </c>
      <c r="C34" s="96"/>
      <c r="D34" s="90">
        <v>24</v>
      </c>
      <c r="E34" s="259">
        <f t="shared" si="0"/>
        <v>1</v>
      </c>
      <c r="F34" s="256" t="s">
        <v>592</v>
      </c>
      <c r="G34" s="62" t="s">
        <v>592</v>
      </c>
      <c r="H34" s="62" t="s">
        <v>592</v>
      </c>
      <c r="I34" s="62" t="s">
        <v>592</v>
      </c>
      <c r="J34" s="62" t="s">
        <v>592</v>
      </c>
      <c r="K34" s="62" t="s">
        <v>592</v>
      </c>
      <c r="L34" s="63" t="s">
        <v>592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617</v>
      </c>
      <c r="C35" s="102"/>
      <c r="D35" s="103">
        <v>25</v>
      </c>
      <c r="E35" s="260">
        <f t="shared" si="0"/>
        <v>0</v>
      </c>
      <c r="F35" s="257" t="s">
        <v>591</v>
      </c>
      <c r="G35" s="64" t="s">
        <v>591</v>
      </c>
      <c r="H35" s="64" t="s">
        <v>591</v>
      </c>
      <c r="I35" s="64" t="s">
        <v>591</v>
      </c>
      <c r="J35" s="64" t="s">
        <v>591</v>
      </c>
      <c r="K35" s="64" t="s">
        <v>591</v>
      </c>
      <c r="L35" s="65" t="s">
        <v>592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618</v>
      </c>
      <c r="B1"/>
      <c r="D1" s="177" t="s">
        <v>313</v>
      </c>
      <c r="O1" s="194"/>
    </row>
    <row r="2" spans="1:16">
      <c r="A2" s="194"/>
      <c r="B2" s="194" t="s">
        <v>619</v>
      </c>
    </row>
    <row r="3" spans="1:16" ht="20.100000000000001" customHeight="1">
      <c r="A3" s="296" t="s">
        <v>274</v>
      </c>
      <c r="B3" s="195" t="s">
        <v>620</v>
      </c>
      <c r="C3" s="196"/>
      <c r="D3" s="298" t="s">
        <v>621</v>
      </c>
      <c r="E3" s="299"/>
      <c r="F3" s="299"/>
      <c r="G3" s="299"/>
      <c r="H3" s="299"/>
      <c r="I3" s="299"/>
      <c r="J3" s="300"/>
      <c r="K3" s="197"/>
      <c r="L3" s="197"/>
      <c r="M3" s="197"/>
      <c r="N3" s="197"/>
      <c r="O3" s="154"/>
      <c r="P3" s="197"/>
    </row>
    <row r="4" spans="1:16" ht="20.100000000000001" customHeight="1">
      <c r="A4" s="297"/>
      <c r="B4" s="198"/>
      <c r="C4" s="199"/>
      <c r="D4" s="200" t="s">
        <v>622</v>
      </c>
      <c r="E4" s="200" t="s">
        <v>623</v>
      </c>
      <c r="F4" s="200" t="s">
        <v>624</v>
      </c>
      <c r="G4" s="200" t="s">
        <v>625</v>
      </c>
      <c r="H4" s="200" t="s">
        <v>626</v>
      </c>
      <c r="I4" s="200" t="s">
        <v>627</v>
      </c>
      <c r="J4" s="200" t="s">
        <v>628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629</v>
      </c>
      <c r="C5" s="199"/>
      <c r="D5" s="200" t="s">
        <v>630</v>
      </c>
      <c r="E5" s="200" t="s">
        <v>631</v>
      </c>
      <c r="F5" s="200" t="s">
        <v>632</v>
      </c>
      <c r="G5" s="200" t="s">
        <v>633</v>
      </c>
      <c r="H5" s="200" t="s">
        <v>634</v>
      </c>
      <c r="I5" s="200" t="s">
        <v>635</v>
      </c>
      <c r="J5" s="200" t="s">
        <v>636</v>
      </c>
      <c r="K5" s="200" t="s">
        <v>637</v>
      </c>
      <c r="L5" s="201" t="s">
        <v>638</v>
      </c>
      <c r="M5" s="201" t="s">
        <v>639</v>
      </c>
      <c r="N5" s="203" t="s">
        <v>276</v>
      </c>
      <c r="O5" s="203" t="s">
        <v>640</v>
      </c>
      <c r="P5" s="204" t="s">
        <v>641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642</v>
      </c>
      <c r="C7" s="207" t="s">
        <v>643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637</v>
      </c>
      <c r="M7" s="209">
        <f t="shared" ref="M7:M21" si="0">MAX(D7:J7)</f>
        <v>1</v>
      </c>
      <c r="N7" s="210" t="s">
        <v>644</v>
      </c>
      <c r="O7" s="98"/>
      <c r="P7" s="200"/>
    </row>
    <row r="8" spans="1:16" ht="21" customHeight="1">
      <c r="A8" s="206">
        <v>2</v>
      </c>
      <c r="B8" s="200" t="s">
        <v>645</v>
      </c>
      <c r="C8" s="207" t="s">
        <v>646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637</v>
      </c>
      <c r="M8" s="209">
        <f t="shared" si="0"/>
        <v>1</v>
      </c>
      <c r="N8" s="210" t="s">
        <v>644</v>
      </c>
      <c r="O8" s="98"/>
      <c r="P8" s="200"/>
    </row>
    <row r="9" spans="1:16" ht="21" customHeight="1">
      <c r="A9" s="206">
        <v>3</v>
      </c>
      <c r="B9" s="200" t="s">
        <v>647</v>
      </c>
      <c r="C9" s="211" t="s">
        <v>648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637</v>
      </c>
      <c r="M9" s="209">
        <f t="shared" ref="M9" si="1">MAX(D9:J9)</f>
        <v>1</v>
      </c>
      <c r="N9" s="210" t="s">
        <v>648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649</v>
      </c>
      <c r="C11" s="214" t="s">
        <v>650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631</v>
      </c>
      <c r="M11" s="209">
        <f t="shared" si="0"/>
        <v>1.0522626697461936</v>
      </c>
      <c r="N11" s="210" t="s">
        <v>651</v>
      </c>
      <c r="O11" s="98" t="s">
        <v>652</v>
      </c>
      <c r="P11" s="200"/>
    </row>
    <row r="12" spans="1:16">
      <c r="A12" s="206">
        <v>5</v>
      </c>
      <c r="B12" s="200" t="s">
        <v>653</v>
      </c>
      <c r="C12" s="214" t="s">
        <v>654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630</v>
      </c>
      <c r="M12" s="209">
        <f t="shared" si="0"/>
        <v>1.0358469949391176</v>
      </c>
      <c r="N12" s="210" t="s">
        <v>651</v>
      </c>
      <c r="O12" s="98" t="s">
        <v>652</v>
      </c>
      <c r="P12" s="200"/>
    </row>
    <row r="13" spans="1:16">
      <c r="A13" s="206">
        <v>6</v>
      </c>
      <c r="B13" s="200" t="s">
        <v>655</v>
      </c>
      <c r="C13" s="214" t="s">
        <v>656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630</v>
      </c>
      <c r="M13" s="209">
        <f t="shared" si="0"/>
        <v>1.069856584592316</v>
      </c>
      <c r="N13" s="210" t="s">
        <v>651</v>
      </c>
      <c r="O13" s="98" t="s">
        <v>652</v>
      </c>
      <c r="P13" s="200"/>
    </row>
    <row r="14" spans="1:16" ht="21" customHeight="1">
      <c r="A14" s="206">
        <v>7</v>
      </c>
      <c r="B14" s="200" t="s">
        <v>657</v>
      </c>
      <c r="C14" s="214" t="s">
        <v>658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630</v>
      </c>
      <c r="M14" s="209">
        <f t="shared" si="0"/>
        <v>1.1052461688999999</v>
      </c>
      <c r="N14" s="210" t="s">
        <v>651</v>
      </c>
      <c r="O14" s="98" t="s">
        <v>652</v>
      </c>
      <c r="P14" s="200"/>
    </row>
    <row r="15" spans="1:16" ht="21" customHeight="1">
      <c r="A15" s="206">
        <v>8</v>
      </c>
      <c r="B15" s="200" t="s">
        <v>659</v>
      </c>
      <c r="C15" s="214" t="s">
        <v>660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631</v>
      </c>
      <c r="M15" s="209">
        <f t="shared" si="0"/>
        <v>1.0389446761000001</v>
      </c>
      <c r="N15" s="210" t="s">
        <v>651</v>
      </c>
      <c r="O15" s="98" t="s">
        <v>652</v>
      </c>
      <c r="P15" s="200"/>
    </row>
    <row r="16" spans="1:16" ht="21" customHeight="1">
      <c r="A16" s="206">
        <v>9</v>
      </c>
      <c r="B16" s="200" t="s">
        <v>661</v>
      </c>
      <c r="C16" s="214" t="s">
        <v>662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632</v>
      </c>
      <c r="M16" s="209">
        <f>MAX(D16:J16)</f>
        <v>1.2706602107</v>
      </c>
      <c r="N16" s="210" t="s">
        <v>651</v>
      </c>
      <c r="O16" s="98" t="s">
        <v>652</v>
      </c>
      <c r="P16" s="200"/>
    </row>
    <row r="17" spans="1:16" ht="21" customHeight="1">
      <c r="A17" s="206">
        <v>10</v>
      </c>
      <c r="B17" s="200" t="s">
        <v>663</v>
      </c>
      <c r="C17" s="215" t="s">
        <v>664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635</v>
      </c>
      <c r="M17" s="209">
        <f t="shared" si="0"/>
        <v>1.0355882019</v>
      </c>
      <c r="N17" s="210" t="s">
        <v>651</v>
      </c>
      <c r="O17" s="98" t="s">
        <v>665</v>
      </c>
      <c r="P17" s="200" t="s">
        <v>659</v>
      </c>
    </row>
    <row r="18" spans="1:16" ht="21" customHeight="1">
      <c r="A18" s="206">
        <v>11</v>
      </c>
      <c r="B18" s="200" t="s">
        <v>666</v>
      </c>
      <c r="C18" s="215" t="s">
        <v>667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634</v>
      </c>
      <c r="M18" s="209">
        <f t="shared" si="0"/>
        <v>1.1401797148999999</v>
      </c>
      <c r="N18" s="210" t="s">
        <v>651</v>
      </c>
      <c r="O18" s="98" t="s">
        <v>665</v>
      </c>
      <c r="P18" s="200" t="s">
        <v>661</v>
      </c>
    </row>
    <row r="19" spans="1:16" ht="21" customHeight="1">
      <c r="A19" s="206">
        <v>12</v>
      </c>
      <c r="B19" s="200" t="s">
        <v>668</v>
      </c>
      <c r="C19" s="215" t="s">
        <v>669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633</v>
      </c>
      <c r="M19" s="209">
        <f t="shared" si="0"/>
        <v>1.0552346931000001</v>
      </c>
      <c r="N19" s="210" t="s">
        <v>651</v>
      </c>
      <c r="O19" s="98" t="s">
        <v>665</v>
      </c>
      <c r="P19" s="200" t="s">
        <v>649</v>
      </c>
    </row>
    <row r="20" spans="1:16" ht="21" customHeight="1">
      <c r="A20" s="206">
        <v>13</v>
      </c>
      <c r="B20" s="200" t="s">
        <v>670</v>
      </c>
      <c r="C20" s="215" t="s">
        <v>671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630</v>
      </c>
      <c r="M20" s="209">
        <f t="shared" si="0"/>
        <v>1.0865859003</v>
      </c>
      <c r="N20" s="210" t="s">
        <v>651</v>
      </c>
      <c r="O20" s="98" t="s">
        <v>665</v>
      </c>
      <c r="P20" s="200" t="s">
        <v>653</v>
      </c>
    </row>
    <row r="21" spans="1:16" ht="24.75" customHeight="1">
      <c r="A21" s="206">
        <v>14</v>
      </c>
      <c r="B21" s="200" t="s">
        <v>672</v>
      </c>
      <c r="C21" s="215" t="s">
        <v>673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631</v>
      </c>
      <c r="M21" s="209">
        <f t="shared" si="0"/>
        <v>1.0522626697461936</v>
      </c>
      <c r="N21" s="210" t="s">
        <v>651</v>
      </c>
      <c r="O21" s="98" t="s">
        <v>665</v>
      </c>
      <c r="P21" s="200" t="s">
        <v>659</v>
      </c>
    </row>
    <row r="22" spans="1:16" ht="25.5">
      <c r="A22" s="206">
        <v>15</v>
      </c>
      <c r="B22" s="200" t="s">
        <v>674</v>
      </c>
      <c r="C22" s="216" t="s">
        <v>675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631</v>
      </c>
      <c r="M22" s="209">
        <f>MAX(D22:J22)</f>
        <v>1.03</v>
      </c>
      <c r="N22" s="210" t="s">
        <v>651</v>
      </c>
      <c r="O22" s="98" t="s">
        <v>665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Lichterfeld Anna</cp:lastModifiedBy>
  <cp:revision/>
  <dcterms:created xsi:type="dcterms:W3CDTF">2015-01-15T05:25:41Z</dcterms:created>
  <dcterms:modified xsi:type="dcterms:W3CDTF">2025-01-29T07:35:56Z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